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sterbølle\"/>
    </mc:Choice>
  </mc:AlternateContent>
  <xr:revisionPtr revIDLastSave="0" documentId="13_ncr:1_{1D1A801D-6E9B-49A0-9DD8-1DB71EC7D6CB}" xr6:coauthVersionLast="47" xr6:coauthVersionMax="47" xr10:uidLastSave="{00000000-0000-0000-0000-000000000000}"/>
  <bookViews>
    <workbookView xWindow="-108" yWindow="-108" windowWidth="23256" windowHeight="13176" tabRatio="800" firstSheet="1" activeTab="1" xr2:uid="{D6F99896-EC9D-4B44-995A-D8462173F1E6}"/>
  </bookViews>
  <sheets>
    <sheet name="Data" sheetId="34" state="hidden" r:id="rId1"/>
    <sheet name="Prisberegning" sheetId="13" r:id="rId2"/>
    <sheet name="Opslag mv." sheetId="43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Beregningsår">[1]Lister!$B$9</definedName>
    <definedName name="bmkCustomer" localSheetId="0">Data!#REF!</definedName>
    <definedName name="bmkProjektnr1" localSheetId="0">Data!#REF!</definedName>
    <definedName name="BR_TYPER">[2]Calc!$B$108:$B$142</definedName>
    <definedName name="faktor">[3]Calc!$B$50</definedName>
    <definedName name="FJVStart">'[4]Gasforbrugere Biersted'!#REF!</definedName>
    <definedName name="Hylkedamvej">#REF!</definedName>
    <definedName name="Hørkærvej">#REF!</definedName>
    <definedName name="Industri">'Opslag mv.'!$J$6:$K$32</definedName>
    <definedName name="Kedelalder">'[1]Korrigerede Geomedia-data'!$AE$2:$AE$717</definedName>
    <definedName name="Komp_Tabel">[1]Lister!$A$34:$B$41</definedName>
    <definedName name="Last_korektion">'[5]001 Tal Var REF'!$B$9</definedName>
    <definedName name="Lunge">#REF!</definedName>
    <definedName name="Postnumre">'[1]Korrigerede Geomedia-data'!$L$2:$L$717</definedName>
    <definedName name="PotListeTekst">[1]Lister!$E$52:$E$70</definedName>
    <definedName name="pp">#REF!</definedName>
    <definedName name="Proj_Navn">[1]Lister!$B$3</definedName>
    <definedName name="Regnskab">[1]Lister!$B$32</definedName>
    <definedName name="Sagsnavn">[1]Lister!$B$2</definedName>
    <definedName name="Sagsnummer">[1]Lister!$B$1</definedName>
    <definedName name="Scrap">[3]Calc!$B$52</definedName>
    <definedName name="Selskabsnavn">[1]Lister!$B$4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Prisberegning!#REF!</definedName>
    <definedName name="solver_typ" localSheetId="1" hidden="1">1</definedName>
    <definedName name="solver_val" localSheetId="1" hidden="1">0</definedName>
    <definedName name="solver_ver" localSheetId="1" hidden="1">3</definedName>
    <definedName name="_xlnm.Print_Area" localSheetId="1">Prisberegning!$A$2:$M$43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3" l="1"/>
  <c r="K21" i="13" l="1"/>
  <c r="K38" i="13"/>
  <c r="I17" i="13"/>
  <c r="K17" i="13" s="1"/>
  <c r="G14" i="13"/>
  <c r="I14" i="13" s="1"/>
  <c r="K14" i="13" s="1"/>
  <c r="I19" i="13"/>
  <c r="K19" i="13" s="1"/>
  <c r="AB9" i="43"/>
  <c r="AB8" i="43"/>
  <c r="AB13" i="43" l="1"/>
  <c r="AB11" i="43"/>
  <c r="AB12" i="43"/>
  <c r="AB10" i="43"/>
  <c r="G15" i="13"/>
  <c r="I15" i="13" s="1"/>
  <c r="K15" i="13" s="1"/>
  <c r="I42" i="13" l="1"/>
  <c r="I6" i="34"/>
  <c r="I7" i="34"/>
  <c r="I5" i="34"/>
  <c r="P25" i="34"/>
  <c r="F73" i="34"/>
  <c r="P73" i="34"/>
  <c r="P72" i="34"/>
  <c r="P71" i="34"/>
  <c r="P49" i="34"/>
  <c r="P50" i="34"/>
  <c r="P48" i="34"/>
  <c r="P70" i="34"/>
  <c r="P47" i="34"/>
  <c r="P23" i="34"/>
  <c r="P26" i="34"/>
  <c r="P24" i="34"/>
  <c r="N17" i="34"/>
  <c r="N18" i="34"/>
  <c r="N19" i="34"/>
  <c r="M19" i="34"/>
  <c r="O19" i="34" s="1"/>
  <c r="M18" i="34"/>
  <c r="O18" i="34" s="1"/>
  <c r="M17" i="34"/>
  <c r="O17" i="34" s="1"/>
  <c r="E73" i="34"/>
  <c r="N66" i="34" s="1"/>
  <c r="D73" i="34"/>
  <c r="M66" i="34" s="1"/>
  <c r="D50" i="34"/>
  <c r="M43" i="34" s="1"/>
  <c r="O43" i="34" s="1"/>
  <c r="E70" i="34"/>
  <c r="N65" i="34" s="1"/>
  <c r="D70" i="34"/>
  <c r="M65" i="34" s="1"/>
  <c r="E67" i="34"/>
  <c r="N64" i="34" s="1"/>
  <c r="D67" i="34"/>
  <c r="E64" i="34"/>
  <c r="N63" i="34" s="1"/>
  <c r="D64" i="34"/>
  <c r="M63" i="34" s="1"/>
  <c r="O63" i="34" s="1"/>
  <c r="D47" i="34"/>
  <c r="D44" i="34"/>
  <c r="M41" i="34" s="1"/>
  <c r="D41" i="34"/>
  <c r="M40" i="34" s="1"/>
  <c r="O40" i="34" s="1"/>
  <c r="E19" i="34"/>
  <c r="N16" i="34" s="1"/>
  <c r="D19" i="34"/>
  <c r="C57" i="34"/>
  <c r="L61" i="34" s="1"/>
  <c r="E6" i="34"/>
  <c r="K42" i="13" l="1"/>
  <c r="O65" i="34"/>
  <c r="M64" i="34"/>
  <c r="M67" i="34"/>
  <c r="P88" i="34"/>
  <c r="P87" i="34"/>
  <c r="P86" i="34"/>
  <c r="O64" i="34"/>
  <c r="O66" i="34"/>
  <c r="M42" i="34"/>
  <c r="M44" i="34" s="1"/>
  <c r="P17" i="34"/>
  <c r="P18" i="34"/>
  <c r="P19" i="34"/>
  <c r="O41" i="34"/>
  <c r="M16" i="34"/>
  <c r="O16" i="34" s="1"/>
  <c r="G81" i="34"/>
  <c r="D82" i="34"/>
  <c r="F82" i="34" s="1"/>
  <c r="E8" i="34"/>
  <c r="F8" i="34" s="1"/>
  <c r="O42" i="34" l="1"/>
  <c r="M20" i="34"/>
  <c r="S45" i="34" s="1"/>
  <c r="H81" i="34"/>
  <c r="H82" i="34" s="1"/>
  <c r="E82" i="34"/>
  <c r="D78" i="34"/>
  <c r="G8" i="34"/>
  <c r="E44" i="34"/>
  <c r="E50" i="34"/>
  <c r="N43" i="34" s="1"/>
  <c r="E47" i="34"/>
  <c r="E41" i="34"/>
  <c r="H7" i="34"/>
  <c r="G67" i="34" s="1"/>
  <c r="P64" i="34" s="1"/>
  <c r="H6" i="34"/>
  <c r="H5" i="34"/>
  <c r="N40" i="34" l="1"/>
  <c r="N42" i="34"/>
  <c r="N41" i="34"/>
  <c r="G28" i="34"/>
  <c r="G19" i="34"/>
  <c r="P16" i="34" s="1"/>
  <c r="G50" i="34"/>
  <c r="G30" i="34"/>
  <c r="G47" i="34"/>
  <c r="P42" i="34" s="1"/>
  <c r="G44" i="34"/>
  <c r="G41" i="34"/>
  <c r="G70" i="34"/>
  <c r="G38" i="34"/>
  <c r="G54" i="34"/>
  <c r="G62" i="34"/>
  <c r="H62" i="34" s="1"/>
  <c r="G73" i="34"/>
  <c r="P66" i="34" s="1"/>
  <c r="G74" i="34"/>
  <c r="G76" i="34"/>
  <c r="G68" i="34"/>
  <c r="H68" i="34" s="1"/>
  <c r="G61" i="34"/>
  <c r="H61" i="34" s="1"/>
  <c r="G65" i="34"/>
  <c r="G71" i="34"/>
  <c r="G77" i="34"/>
  <c r="H77" i="34" s="1"/>
  <c r="G25" i="34"/>
  <c r="G53" i="34"/>
  <c r="G64" i="34"/>
  <c r="G22" i="34"/>
  <c r="G45" i="34"/>
  <c r="G42" i="34"/>
  <c r="G39" i="34"/>
  <c r="G51" i="34"/>
  <c r="H67" i="34"/>
  <c r="H76" i="34"/>
  <c r="G48" i="34"/>
  <c r="G24" i="34"/>
  <c r="G21" i="34"/>
  <c r="F78" i="34"/>
  <c r="O67" i="34" s="1"/>
  <c r="E78" i="34"/>
  <c r="N67" i="34" s="1"/>
  <c r="G18" i="34"/>
  <c r="D32" i="34"/>
  <c r="H64" i="34" l="1"/>
  <c r="P63" i="34"/>
  <c r="P40" i="34"/>
  <c r="H70" i="34"/>
  <c r="P65" i="34"/>
  <c r="H65" i="34"/>
  <c r="Q64" i="34"/>
  <c r="P43" i="34"/>
  <c r="P41" i="34"/>
  <c r="G32" i="34"/>
  <c r="P20" i="34" s="1"/>
  <c r="G78" i="34"/>
  <c r="P67" i="34" s="1"/>
  <c r="H74" i="34"/>
  <c r="H73" i="34"/>
  <c r="Q66" i="34" s="1"/>
  <c r="H71" i="34"/>
  <c r="E32" i="34"/>
  <c r="N20" i="34" s="1"/>
  <c r="F32" i="34"/>
  <c r="C34" i="34"/>
  <c r="L38" i="34" s="1"/>
  <c r="C11" i="34"/>
  <c r="L14" i="34" s="1"/>
  <c r="Q63" i="34" l="1"/>
  <c r="Q65" i="34"/>
  <c r="O20" i="34"/>
  <c r="H78" i="34"/>
  <c r="Q67" i="34" s="1"/>
  <c r="D55" i="34"/>
  <c r="H54" i="34"/>
  <c r="H53" i="34"/>
  <c r="H51" i="34"/>
  <c r="H50" i="34"/>
  <c r="H48" i="34"/>
  <c r="H47" i="34"/>
  <c r="H45" i="34"/>
  <c r="H44" i="34"/>
  <c r="H42" i="34"/>
  <c r="H41" i="34"/>
  <c r="Q40" i="34" s="1"/>
  <c r="H39" i="34"/>
  <c r="H38" i="34"/>
  <c r="H31" i="34"/>
  <c r="H30" i="34"/>
  <c r="H28" i="34"/>
  <c r="H27" i="34"/>
  <c r="H25" i="34"/>
  <c r="H24" i="34"/>
  <c r="Q18" i="34" s="1"/>
  <c r="H22" i="34"/>
  <c r="H21" i="34"/>
  <c r="H19" i="34"/>
  <c r="H18" i="34"/>
  <c r="H16" i="34"/>
  <c r="H15" i="34"/>
  <c r="Q16" i="34" l="1"/>
  <c r="Q17" i="34"/>
  <c r="Q43" i="34"/>
  <c r="Q19" i="34"/>
  <c r="Q41" i="34"/>
  <c r="Q42" i="34"/>
  <c r="H32" i="34"/>
  <c r="Q20" i="34" s="1"/>
  <c r="G55" i="34"/>
  <c r="F55" i="34"/>
  <c r="E55" i="34"/>
  <c r="H55" i="34"/>
  <c r="Q44" i="34" s="1"/>
  <c r="S44" i="34" l="1"/>
  <c r="O44" i="34"/>
  <c r="M7" i="34"/>
  <c r="K7" i="34" s="1"/>
  <c r="J7" i="34" s="1"/>
  <c r="M5" i="34"/>
  <c r="K5" i="34" s="1"/>
  <c r="J5" i="34" s="1"/>
  <c r="M6" i="34"/>
  <c r="K6" i="34" s="1"/>
  <c r="J6" i="34" s="1"/>
  <c r="P44" i="34"/>
  <c r="N44" i="34"/>
  <c r="J10" i="13" l="1"/>
  <c r="AB14" i="43" l="1"/>
  <c r="I11" i="13" s="1"/>
  <c r="I23" i="13" s="1"/>
  <c r="I26" i="13" l="1"/>
  <c r="K23" i="13" l="1"/>
  <c r="K26" i="13" s="1"/>
</calcChain>
</file>

<file path=xl/sharedStrings.xml><?xml version="1.0" encoding="utf-8"?>
<sst xmlns="http://schemas.openxmlformats.org/spreadsheetml/2006/main" count="286" uniqueCount="157">
  <si>
    <t>MWh</t>
  </si>
  <si>
    <t>%</t>
  </si>
  <si>
    <t>kr./MWh</t>
  </si>
  <si>
    <t>Naturgas</t>
  </si>
  <si>
    <t>Træpiller</t>
  </si>
  <si>
    <t>El</t>
  </si>
  <si>
    <t>-</t>
  </si>
  <si>
    <t>Varmebehov</t>
  </si>
  <si>
    <t>Varmepumpe</t>
  </si>
  <si>
    <t>[kr.]</t>
  </si>
  <si>
    <t>kr.</t>
  </si>
  <si>
    <t>m²</t>
  </si>
  <si>
    <t>Fjernvarme</t>
  </si>
  <si>
    <t xml:space="preserve">Navn </t>
  </si>
  <si>
    <t>Adresse</t>
  </si>
  <si>
    <t>Ændringer på graferne skyldes forudsætningerne for geninvestering i anlæggene i fanen 'Prisberegner'</t>
  </si>
  <si>
    <t>Eller prisfremskrivningen i fanen 'Tabel resultat', såfremt prisfremskrivning er aktiveret her:</t>
  </si>
  <si>
    <r>
      <t xml:space="preserve">Anvend prisfremskrivning på </t>
    </r>
    <r>
      <rPr>
        <b/>
        <sz val="12"/>
        <color theme="1"/>
        <rFont val="Calibri"/>
        <family val="2"/>
        <scheme val="minor"/>
      </rPr>
      <t>fjernvarme</t>
    </r>
    <r>
      <rPr>
        <sz val="12"/>
        <color theme="1"/>
        <rFont val="Calibri"/>
        <family val="2"/>
        <scheme val="minor"/>
      </rPr>
      <t xml:space="preserve"> fra fanen 'Tabel resultat':</t>
    </r>
  </si>
  <si>
    <t>Nej</t>
  </si>
  <si>
    <r>
      <t xml:space="preserve">Anvend prisfremskrivning på </t>
    </r>
    <r>
      <rPr>
        <b/>
        <sz val="12"/>
        <color theme="1"/>
        <rFont val="Calibri"/>
        <family val="2"/>
        <scheme val="minor"/>
      </rPr>
      <t>elektricitet</t>
    </r>
    <r>
      <rPr>
        <sz val="12"/>
        <color theme="1"/>
        <rFont val="Calibri"/>
        <family val="2"/>
        <scheme val="minor"/>
      </rPr>
      <t xml:space="preserve"> fra fanen 'Tabel resultat':</t>
    </r>
  </si>
  <si>
    <t>Hvis 'Nej' er valgt eller ingen prisfremskrivning er indtastet under fanen 'Tabel resultat', anvendes de enkeltpriser på energi, som er angivet i fanen 'Prisberegner'.</t>
  </si>
  <si>
    <t>Byggemodning</t>
  </si>
  <si>
    <t>Elektricitet</t>
  </si>
  <si>
    <t>Olie</t>
  </si>
  <si>
    <t>Elvarme</t>
  </si>
  <si>
    <t>kr./m²</t>
  </si>
  <si>
    <t>Årligt forbrug</t>
  </si>
  <si>
    <t>Nuværende opvarmning (vælg fra liste)</t>
  </si>
  <si>
    <t>Årligt graddagskorrigeret varmebehov</t>
  </si>
  <si>
    <t>- Erhverv</t>
  </si>
  <si>
    <t>- Varmepumper (række)</t>
  </si>
  <si>
    <t>- Varmepumper (parcel)</t>
  </si>
  <si>
    <t>Varmepumper</t>
  </si>
  <si>
    <t>- Elvarme (række)</t>
  </si>
  <si>
    <t>- Elvarme (parcel)</t>
  </si>
  <si>
    <t>- Fast brændsel (række)</t>
  </si>
  <si>
    <t>- Fast Brændsel (parcel)</t>
  </si>
  <si>
    <t>Fast brændsel</t>
  </si>
  <si>
    <t>- Olie (række)</t>
  </si>
  <si>
    <t>- Olie (parcel)</t>
  </si>
  <si>
    <t>- Naturgas (række)</t>
  </si>
  <si>
    <t>- Naturgas (parcel)</t>
  </si>
  <si>
    <t>- Nye rækkehuse</t>
  </si>
  <si>
    <t>- Nye parcelhuse</t>
  </si>
  <si>
    <t>[MWh/år]</t>
  </si>
  <si>
    <t>[m²]</t>
  </si>
  <si>
    <t>[stk.]</t>
  </si>
  <si>
    <t>Samlet varmebehov (potentiale)</t>
  </si>
  <si>
    <t>Gns. areal</t>
  </si>
  <si>
    <t>Antal</t>
  </si>
  <si>
    <t>Forbrugergrupper (alm. forbrugere)</t>
  </si>
  <si>
    <t>Store forbrugere</t>
  </si>
  <si>
    <t>Samlet (alm. forbrugere)</t>
  </si>
  <si>
    <t>Samlet (store forbrugere)</t>
  </si>
  <si>
    <t>Forbrugsbidrag</t>
  </si>
  <si>
    <t>Gns. stik</t>
  </si>
  <si>
    <t>[m]</t>
  </si>
  <si>
    <t xml:space="preserve">Områder </t>
  </si>
  <si>
    <t>Længde (m)</t>
  </si>
  <si>
    <t>Pris (kr./m)</t>
  </si>
  <si>
    <t>Flydende brÃ¦ndsel (olie, petroleum, flaskegas)</t>
  </si>
  <si>
    <t>Fast brÃ¦ndsel (kul, koks, brÃ¦nde mm.)</t>
  </si>
  <si>
    <t>Varmebehov (MWh/m²)</t>
  </si>
  <si>
    <t>Samlet</t>
  </si>
  <si>
    <t>Bygning til kontor</t>
  </si>
  <si>
    <t>IF(E2="Naturgas";"NG";IF(E2="Flydende brÃ¦ndsel (olie, petroleum, flaskegas)";"OLIE";IF(E2="Elektricitet";"EL";IF(E2="Fast brÃ¦ndsel (kul, koks, brÃ¦nde mm.)";"BIO";""))))</t>
  </si>
  <si>
    <t>Bygning til lager</t>
  </si>
  <si>
    <t>DN60/DN80</t>
  </si>
  <si>
    <t>Add. Investering</t>
  </si>
  <si>
    <t>* Søndergade 2</t>
  </si>
  <si>
    <t>* Boligforening, Fredensgade</t>
  </si>
  <si>
    <t>Etape 1</t>
  </si>
  <si>
    <t>Etape 2</t>
  </si>
  <si>
    <t>Etape 3</t>
  </si>
  <si>
    <t>* Lunge + Lungehøj + Søndergade 1</t>
  </si>
  <si>
    <t>Bygning til industri uden integreret produktionsapparat</t>
  </si>
  <si>
    <t>Boliger</t>
  </si>
  <si>
    <t>- Naturgas</t>
  </si>
  <si>
    <t>- Olie</t>
  </si>
  <si>
    <t>- Fast brændsel</t>
  </si>
  <si>
    <t>- El</t>
  </si>
  <si>
    <t>Investering (ved 100% tilslutning)</t>
  </si>
  <si>
    <t>Minimumstilslutning</t>
  </si>
  <si>
    <t>mio. kr.</t>
  </si>
  <si>
    <t>Gennemsnitlig besparelse over 20 år</t>
  </si>
  <si>
    <t>kr./forbruger</t>
  </si>
  <si>
    <t>Antal [stk.]</t>
  </si>
  <si>
    <t>Gns. areal [m²]</t>
  </si>
  <si>
    <t>Gns. stik [m]</t>
  </si>
  <si>
    <t>Varmebehov [MWh/år]</t>
  </si>
  <si>
    <t>Samlet potentiale [MWh/år</t>
  </si>
  <si>
    <t>Resultat for område</t>
  </si>
  <si>
    <t xml:space="preserve">Øget varmesalg, gennemsnit over 20 år </t>
  </si>
  <si>
    <t>Samlet resultat for områder</t>
  </si>
  <si>
    <t>Forudsætninger:</t>
  </si>
  <si>
    <t>Varmetab (W/m)</t>
  </si>
  <si>
    <t>Hovedledning (Dim)</t>
  </si>
  <si>
    <t>Naturgaspris pr. 26/4-2022</t>
  </si>
  <si>
    <t>Elpris pr. 26/4-2022</t>
  </si>
  <si>
    <t>opslag/vælg fra liste</t>
  </si>
  <si>
    <t>resultat</t>
  </si>
  <si>
    <t>udfyldes</t>
  </si>
  <si>
    <t>Fast afgift</t>
  </si>
  <si>
    <t>Samlet varmepris</t>
  </si>
  <si>
    <t>Opvarmet areal (m² - BBR)</t>
  </si>
  <si>
    <t>INDUSTRI</t>
  </si>
  <si>
    <t>Anden bygning til landbrug mv.</t>
  </si>
  <si>
    <t>Bygning til industri med integreret produktionsapparat</t>
  </si>
  <si>
    <t>Værksted</t>
  </si>
  <si>
    <t>Anden bygning til produktion</t>
  </si>
  <si>
    <t>Bygning til energiproduktion</t>
  </si>
  <si>
    <t>Bygning til forsyning- og energidistribution</t>
  </si>
  <si>
    <t>Bygning til vandforsyning</t>
  </si>
  <si>
    <t>Bygning til håndtering af affald og spildevand</t>
  </si>
  <si>
    <t>Anden bygning til energiproduktion og -distribution</t>
  </si>
  <si>
    <t>Bygning til jernbane- og busdrift</t>
  </si>
  <si>
    <t>Bygning til luftfart</t>
  </si>
  <si>
    <t>Bygning til parkering- og transportanlæg</t>
  </si>
  <si>
    <t>Bygning til parkering af flere end to køretøjer i tilknytning til boliger</t>
  </si>
  <si>
    <t>Havneanlæg</t>
  </si>
  <si>
    <t>Andet transportanlæg</t>
  </si>
  <si>
    <t>Bygning til detailhandel</t>
  </si>
  <si>
    <t>Butikscenter</t>
  </si>
  <si>
    <t>Tankstation</t>
  </si>
  <si>
    <t>Anden bygning til kontor, handel og lager</t>
  </si>
  <si>
    <t>Bygning til erhvervsmæssig produktion vedrørende industri, håndværk m.v. (fabrik, værksted o.lign.)</t>
  </si>
  <si>
    <t>El-, gas-, vand- eller varmeværk, forbrændingsanstalt m.v.</t>
  </si>
  <si>
    <t>Anden bygning til landbrug, industri etc.</t>
  </si>
  <si>
    <t>Transport- og garageanlæg (fragtmandshal, lufthavnsbygning, banegårdsbygning, parkeringshus).</t>
  </si>
  <si>
    <t>Bygning til kontor, handel, lager, herunder offentlig administration</t>
  </si>
  <si>
    <t>varmeberegning</t>
  </si>
  <si>
    <t>Del 1</t>
  </si>
  <si>
    <t>Del 2</t>
  </si>
  <si>
    <t>Del 3</t>
  </si>
  <si>
    <t>virkningsgrad</t>
  </si>
  <si>
    <t>Tilslutning til fjernvarme</t>
  </si>
  <si>
    <t>Målerleje</t>
  </si>
  <si>
    <t>Samlet tilslutningspris</t>
  </si>
  <si>
    <t>ekskl. moms.</t>
  </si>
  <si>
    <t>88-114mm</t>
  </si>
  <si>
    <t>16-32mm</t>
  </si>
  <si>
    <t>33-48mm</t>
  </si>
  <si>
    <t>60-76mm</t>
  </si>
  <si>
    <t>Inkl. moms</t>
  </si>
  <si>
    <t>inkl. moms</t>
  </si>
  <si>
    <t>Del 4</t>
  </si>
  <si>
    <t>0 - 200 m²</t>
  </si>
  <si>
    <t xml:space="preserve">200  m² -&gt; </t>
  </si>
  <si>
    <t>Testvej 1</t>
  </si>
  <si>
    <t>*Overslagsberegningen er udført på baggrund af det gældende tarifblad for Gedsted Fjernvarme 2023</t>
  </si>
  <si>
    <t>Effektbidrag</t>
  </si>
  <si>
    <t>Transmissionsbidrag</t>
  </si>
  <si>
    <t>Del 5</t>
  </si>
  <si>
    <t>Del 1 + Del 2 + Del 3 + Del 4 + Del 5</t>
  </si>
  <si>
    <t>kr</t>
  </si>
  <si>
    <t>Kampagnepris</t>
  </si>
  <si>
    <t>Samlet tilslutningsbidrag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</si>
</sst>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_k_r_._-;\-* #,##0.00\ _k_r_._-;_-* &quot;-&quot;??\ _k_r_._-;_-@_-"/>
    <numFmt numFmtId="167" formatCode="0.000"/>
    <numFmt numFmtId="168" formatCode="#,##0.0"/>
    <numFmt numFmtId="169" formatCode="_-* #,##0\ &quot;kr.&quot;_-;\-* #,##0\ &quot;kr.&quot;_-;_-* &quot;-&quot;??\ &quot;kr.&quot;_-;_-@_-"/>
    <numFmt numFmtId="170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9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 style="thin">
        <color indexed="64"/>
      </top>
      <bottom style="double">
        <color indexed="64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6"/>
      </left>
      <right/>
      <top style="thin">
        <color indexed="64"/>
      </top>
      <bottom style="medium">
        <color theme="6"/>
      </bottom>
      <diagonal/>
    </border>
    <border>
      <left/>
      <right/>
      <top style="thin">
        <color indexed="64"/>
      </top>
      <bottom style="medium">
        <color theme="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15" fillId="0" borderId="0"/>
    <xf numFmtId="0" fontId="3" fillId="0" borderId="0"/>
    <xf numFmtId="0" fontId="15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9" fontId="0" fillId="0" borderId="0" xfId="1" applyFont="1"/>
    <xf numFmtId="0" fontId="2" fillId="0" borderId="0" xfId="0" applyFont="1"/>
    <xf numFmtId="0" fontId="16" fillId="8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2" fillId="8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3" fontId="16" fillId="8" borderId="0" xfId="0" applyNumberFormat="1" applyFont="1" applyFill="1" applyAlignment="1">
      <alignment vertical="center"/>
    </xf>
    <xf numFmtId="1" fontId="16" fillId="8" borderId="0" xfId="0" applyNumberFormat="1" applyFont="1" applyFill="1" applyAlignment="1">
      <alignment vertical="center"/>
    </xf>
    <xf numFmtId="165" fontId="16" fillId="8" borderId="0" xfId="0" applyNumberFormat="1" applyFont="1" applyFill="1" applyAlignment="1">
      <alignment vertical="center"/>
    </xf>
    <xf numFmtId="167" fontId="16" fillId="8" borderId="0" xfId="0" applyNumberFormat="1" applyFont="1" applyFill="1" applyAlignment="1">
      <alignment vertical="center"/>
    </xf>
    <xf numFmtId="0" fontId="16" fillId="0" borderId="13" xfId="0" applyFont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2" fillId="12" borderId="11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0" fontId="2" fillId="5" borderId="20" xfId="0" applyFont="1" applyFill="1" applyBorder="1"/>
    <xf numFmtId="0" fontId="0" fillId="12" borderId="20" xfId="0" applyFill="1" applyBorder="1"/>
    <xf numFmtId="0" fontId="0" fillId="12" borderId="0" xfId="0" applyFill="1" applyAlignment="1">
      <alignment horizontal="center" vertical="center"/>
    </xf>
    <xf numFmtId="0" fontId="0" fillId="12" borderId="20" xfId="0" quotePrefix="1" applyFill="1" applyBorder="1"/>
    <xf numFmtId="3" fontId="0" fillId="2" borderId="0" xfId="0" applyNumberFormat="1" applyFill="1" applyAlignment="1">
      <alignment horizontal="center"/>
    </xf>
    <xf numFmtId="0" fontId="2" fillId="5" borderId="20" xfId="0" quotePrefix="1" applyFont="1" applyFill="1" applyBorder="1"/>
    <xf numFmtId="3" fontId="0" fillId="5" borderId="0" xfId="0" applyNumberForma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2" fillId="12" borderId="22" xfId="0" applyFont="1" applyFill="1" applyBorder="1"/>
    <xf numFmtId="0" fontId="0" fillId="6" borderId="20" xfId="0" quotePrefix="1" applyFill="1" applyBorder="1"/>
    <xf numFmtId="0" fontId="16" fillId="8" borderId="17" xfId="0" applyFont="1" applyFill="1" applyBorder="1" applyAlignment="1">
      <alignment vertical="center"/>
    </xf>
    <xf numFmtId="0" fontId="16" fillId="8" borderId="18" xfId="0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0" fontId="16" fillId="8" borderId="20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6" fillId="8" borderId="2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1" fillId="8" borderId="0" xfId="0" applyFont="1" applyFill="1" applyAlignment="1">
      <alignment horizontal="left" vertical="center" wrapText="1"/>
    </xf>
    <xf numFmtId="49" fontId="16" fillId="8" borderId="21" xfId="0" applyNumberFormat="1" applyFont="1" applyFill="1" applyBorder="1" applyAlignment="1">
      <alignment vertical="center"/>
    </xf>
    <xf numFmtId="0" fontId="17" fillId="8" borderId="2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 wrapText="1"/>
    </xf>
    <xf numFmtId="3" fontId="13" fillId="8" borderId="0" xfId="0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left" vertical="center"/>
    </xf>
    <xf numFmtId="0" fontId="19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/>
    </xf>
    <xf numFmtId="3" fontId="21" fillId="8" borderId="0" xfId="0" applyNumberFormat="1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left" vertical="center" wrapText="1"/>
    </xf>
    <xf numFmtId="0" fontId="16" fillId="11" borderId="0" xfId="0" applyFont="1" applyFill="1" applyAlignment="1">
      <alignment horizontal="center" vertical="center"/>
    </xf>
    <xf numFmtId="0" fontId="16" fillId="8" borderId="23" xfId="0" applyFont="1" applyFill="1" applyBorder="1" applyAlignment="1">
      <alignment vertical="center"/>
    </xf>
    <xf numFmtId="0" fontId="22" fillId="8" borderId="24" xfId="0" applyFont="1" applyFill="1" applyBorder="1" applyAlignment="1">
      <alignment vertical="center"/>
    </xf>
    <xf numFmtId="0" fontId="16" fillId="8" borderId="24" xfId="0" applyFont="1" applyFill="1" applyBorder="1" applyAlignment="1">
      <alignment vertical="center"/>
    </xf>
    <xf numFmtId="3" fontId="16" fillId="8" borderId="24" xfId="0" applyNumberFormat="1" applyFont="1" applyFill="1" applyBorder="1" applyAlignment="1">
      <alignment vertical="center"/>
    </xf>
    <xf numFmtId="1" fontId="16" fillId="8" borderId="24" xfId="0" applyNumberFormat="1" applyFont="1" applyFill="1" applyBorder="1" applyAlignment="1">
      <alignment vertical="center"/>
    </xf>
    <xf numFmtId="0" fontId="16" fillId="8" borderId="25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12" borderId="27" xfId="0" applyFont="1" applyFill="1" applyBorder="1"/>
    <xf numFmtId="3" fontId="2" fillId="12" borderId="28" xfId="0" applyNumberFormat="1" applyFont="1" applyFill="1" applyBorder="1" applyAlignment="1">
      <alignment horizontal="center"/>
    </xf>
    <xf numFmtId="3" fontId="2" fillId="12" borderId="28" xfId="0" applyNumberFormat="1" applyFont="1" applyFill="1" applyBorder="1"/>
    <xf numFmtId="0" fontId="15" fillId="0" borderId="0" xfId="10"/>
    <xf numFmtId="0" fontId="15" fillId="0" borderId="0" xfId="10" applyAlignment="1">
      <alignment horizontal="center"/>
    </xf>
    <xf numFmtId="0" fontId="0" fillId="8" borderId="0" xfId="0" applyFill="1" applyAlignment="1">
      <alignment vertical="center"/>
    </xf>
    <xf numFmtId="168" fontId="2" fillId="12" borderId="11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5" fillId="2" borderId="29" xfId="10" applyFill="1" applyBorder="1"/>
    <xf numFmtId="0" fontId="14" fillId="3" borderId="30" xfId="10" applyFont="1" applyFill="1" applyBorder="1" applyAlignment="1">
      <alignment horizontal="left"/>
    </xf>
    <xf numFmtId="0" fontId="14" fillId="3" borderId="31" xfId="10" applyFont="1" applyFill="1" applyBorder="1" applyAlignment="1">
      <alignment horizontal="center"/>
    </xf>
    <xf numFmtId="0" fontId="15" fillId="2" borderId="0" xfId="10" applyFill="1" applyAlignment="1">
      <alignment horizontal="center"/>
    </xf>
    <xf numFmtId="0" fontId="14" fillId="3" borderId="32" xfId="10" applyFont="1" applyFill="1" applyBorder="1" applyAlignment="1">
      <alignment horizontal="center"/>
    </xf>
    <xf numFmtId="167" fontId="15" fillId="2" borderId="3" xfId="10" applyNumberFormat="1" applyFill="1" applyBorder="1" applyAlignment="1">
      <alignment horizontal="center"/>
    </xf>
    <xf numFmtId="0" fontId="14" fillId="2" borderId="1" xfId="10" quotePrefix="1" applyFont="1" applyFill="1" applyBorder="1" applyAlignment="1">
      <alignment horizontal="center"/>
    </xf>
    <xf numFmtId="0" fontId="14" fillId="2" borderId="1" xfId="10" applyFont="1" applyFill="1" applyBorder="1" applyAlignment="1">
      <alignment horizontal="center"/>
    </xf>
    <xf numFmtId="3" fontId="14" fillId="2" borderId="1" xfId="10" applyNumberFormat="1" applyFont="1" applyFill="1" applyBorder="1" applyAlignment="1">
      <alignment horizontal="center"/>
    </xf>
    <xf numFmtId="0" fontId="14" fillId="2" borderId="7" xfId="10" applyFont="1" applyFill="1" applyBorder="1"/>
    <xf numFmtId="0" fontId="14" fillId="2" borderId="12" xfId="10" applyFont="1" applyFill="1" applyBorder="1" applyAlignment="1">
      <alignment horizontal="center"/>
    </xf>
    <xf numFmtId="0" fontId="15" fillId="2" borderId="33" xfId="10" applyFill="1" applyBorder="1"/>
    <xf numFmtId="3" fontId="15" fillId="0" borderId="0" xfId="10" applyNumberFormat="1"/>
    <xf numFmtId="0" fontId="14" fillId="3" borderId="36" xfId="10" applyFont="1" applyFill="1" applyBorder="1" applyAlignment="1">
      <alignment horizontal="center"/>
    </xf>
    <xf numFmtId="0" fontId="14" fillId="2" borderId="6" xfId="10" applyFont="1" applyFill="1" applyBorder="1" applyAlignment="1">
      <alignment horizontal="center"/>
    </xf>
    <xf numFmtId="3" fontId="15" fillId="2" borderId="5" xfId="10" applyNumberFormat="1" applyFill="1" applyBorder="1" applyAlignment="1">
      <alignment horizontal="center"/>
    </xf>
    <xf numFmtId="0" fontId="12" fillId="16" borderId="35" xfId="10" applyFont="1" applyFill="1" applyBorder="1" applyAlignment="1">
      <alignment horizontal="center" vertical="center"/>
    </xf>
    <xf numFmtId="0" fontId="12" fillId="9" borderId="0" xfId="10" applyFont="1" applyFill="1" applyAlignment="1">
      <alignment horizontal="center" vertical="center"/>
    </xf>
    <xf numFmtId="0" fontId="15" fillId="15" borderId="2" xfId="10" quotePrefix="1" applyFill="1" applyBorder="1"/>
    <xf numFmtId="0" fontId="15" fillId="0" borderId="3" xfId="10" applyBorder="1"/>
    <xf numFmtId="0" fontId="14" fillId="15" borderId="7" xfId="10" applyFont="1" applyFill="1" applyBorder="1"/>
    <xf numFmtId="0" fontId="14" fillId="10" borderId="8" xfId="10" applyFont="1" applyFill="1" applyBorder="1"/>
    <xf numFmtId="0" fontId="14" fillId="10" borderId="9" xfId="10" applyFont="1" applyFill="1" applyBorder="1" applyAlignment="1">
      <alignment horizontal="center"/>
    </xf>
    <xf numFmtId="0" fontId="14" fillId="10" borderId="10" xfId="10" applyFont="1" applyFill="1" applyBorder="1" applyAlignment="1">
      <alignment horizontal="center"/>
    </xf>
    <xf numFmtId="3" fontId="15" fillId="0" borderId="37" xfId="10" applyNumberFormat="1" applyBorder="1" applyAlignment="1">
      <alignment horizontal="center"/>
    </xf>
    <xf numFmtId="3" fontId="15" fillId="0" borderId="0" xfId="10" applyNumberFormat="1" applyAlignment="1">
      <alignment horizontal="center"/>
    </xf>
    <xf numFmtId="3" fontId="15" fillId="0" borderId="3" xfId="10" applyNumberFormat="1" applyBorder="1" applyAlignment="1">
      <alignment horizontal="center"/>
    </xf>
    <xf numFmtId="3" fontId="14" fillId="0" borderId="38" xfId="10" applyNumberFormat="1" applyFont="1" applyBorder="1" applyAlignment="1">
      <alignment horizontal="center"/>
    </xf>
    <xf numFmtId="3" fontId="14" fillId="0" borderId="1" xfId="10" applyNumberFormat="1" applyFont="1" applyBorder="1" applyAlignment="1">
      <alignment horizontal="center"/>
    </xf>
    <xf numFmtId="168" fontId="14" fillId="0" borderId="1" xfId="10" applyNumberFormat="1" applyFont="1" applyBorder="1" applyAlignment="1">
      <alignment horizontal="center"/>
    </xf>
    <xf numFmtId="3" fontId="14" fillId="0" borderId="12" xfId="10" applyNumberFormat="1" applyFont="1" applyBorder="1" applyAlignment="1">
      <alignment horizontal="center"/>
    </xf>
    <xf numFmtId="165" fontId="15" fillId="0" borderId="0" xfId="10" applyNumberFormat="1"/>
    <xf numFmtId="1" fontId="15" fillId="0" borderId="0" xfId="1" applyNumberFormat="1" applyFont="1" applyBorder="1"/>
    <xf numFmtId="0" fontId="14" fillId="3" borderId="7" xfId="10" applyFont="1" applyFill="1" applyBorder="1"/>
    <xf numFmtId="0" fontId="14" fillId="3" borderId="1" xfId="10" applyFont="1" applyFill="1" applyBorder="1"/>
    <xf numFmtId="1" fontId="14" fillId="3" borderId="1" xfId="10" applyNumberFormat="1" applyFont="1" applyFill="1" applyBorder="1"/>
    <xf numFmtId="0" fontId="14" fillId="3" borderId="12" xfId="10" applyFont="1" applyFill="1" applyBorder="1"/>
    <xf numFmtId="3" fontId="14" fillId="3" borderId="1" xfId="10" applyNumberFormat="1" applyFont="1" applyFill="1" applyBorder="1"/>
    <xf numFmtId="165" fontId="15" fillId="0" borderId="0" xfId="1" applyNumberFormat="1" applyFont="1" applyBorder="1"/>
    <xf numFmtId="0" fontId="15" fillId="15" borderId="39" xfId="10" applyFill="1" applyBorder="1"/>
    <xf numFmtId="0" fontId="15" fillId="15" borderId="29" xfId="10" applyFill="1" applyBorder="1"/>
    <xf numFmtId="0" fontId="15" fillId="15" borderId="34" xfId="10" applyFill="1" applyBorder="1"/>
    <xf numFmtId="9" fontId="15" fillId="0" borderId="0" xfId="1" applyFont="1"/>
    <xf numFmtId="168" fontId="15" fillId="0" borderId="0" xfId="10" applyNumberFormat="1" applyAlignment="1">
      <alignment horizontal="center"/>
    </xf>
    <xf numFmtId="49" fontId="2" fillId="14" borderId="15" xfId="0" applyNumberFormat="1" applyFont="1" applyFill="1" applyBorder="1" applyAlignment="1">
      <alignment horizontal="left" vertical="center"/>
    </xf>
    <xf numFmtId="0" fontId="3" fillId="14" borderId="0" xfId="0" applyFont="1" applyFill="1"/>
    <xf numFmtId="0" fontId="3" fillId="7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2" fillId="13" borderId="0" xfId="0" applyNumberFormat="1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 applyAlignment="1">
      <alignment horizontal="left" vertical="center"/>
    </xf>
    <xf numFmtId="3" fontId="0" fillId="8" borderId="0" xfId="0" applyNumberFormat="1" applyFill="1" applyAlignment="1">
      <alignment vertical="center"/>
    </xf>
    <xf numFmtId="0" fontId="27" fillId="0" borderId="0" xfId="0" applyFont="1" applyAlignment="1">
      <alignment vertical="center"/>
    </xf>
    <xf numFmtId="169" fontId="2" fillId="10" borderId="16" xfId="13" applyNumberFormat="1" applyFont="1" applyFill="1" applyBorder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169" fontId="23" fillId="0" borderId="0" xfId="0" applyNumberFormat="1" applyFont="1" applyAlignment="1">
      <alignment vertical="center"/>
    </xf>
    <xf numFmtId="169" fontId="27" fillId="10" borderId="0" xfId="13" applyNumberFormat="1" applyFont="1" applyFill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0" fillId="0" borderId="0" xfId="14" applyFont="1"/>
    <xf numFmtId="0" fontId="4" fillId="0" borderId="0" xfId="15" applyFont="1"/>
    <xf numFmtId="170" fontId="2" fillId="5" borderId="15" xfId="16" applyNumberFormat="1" applyFont="1" applyFill="1" applyBorder="1" applyAlignment="1">
      <alignment horizontal="center" vertical="center"/>
    </xf>
    <xf numFmtId="3" fontId="2" fillId="14" borderId="15" xfId="0" applyNumberFormat="1" applyFont="1" applyFill="1" applyBorder="1" applyAlignment="1">
      <alignment horizontal="right" vertical="center"/>
    </xf>
    <xf numFmtId="168" fontId="2" fillId="10" borderId="16" xfId="0" applyNumberFormat="1" applyFont="1" applyFill="1" applyBorder="1" applyAlignment="1">
      <alignment horizontal="right" vertical="center"/>
    </xf>
    <xf numFmtId="0" fontId="10" fillId="8" borderId="20" xfId="0" applyFont="1" applyFill="1" applyBorder="1" applyAlignment="1">
      <alignment vertical="center"/>
    </xf>
    <xf numFmtId="0" fontId="10" fillId="8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textRotation="90"/>
    </xf>
    <xf numFmtId="0" fontId="10" fillId="18" borderId="20" xfId="0" applyFont="1" applyFill="1" applyBorder="1" applyAlignment="1">
      <alignment horizontal="center" vertical="center" textRotation="90"/>
    </xf>
    <xf numFmtId="0" fontId="10" fillId="15" borderId="0" xfId="0" applyFont="1" applyFill="1" applyAlignment="1">
      <alignment vertical="center"/>
    </xf>
    <xf numFmtId="0" fontId="11" fillId="8" borderId="18" xfId="0" applyFont="1" applyFill="1" applyBorder="1" applyAlignment="1">
      <alignment horizontal="left" vertical="center" wrapText="1"/>
    </xf>
    <xf numFmtId="49" fontId="16" fillId="8" borderId="19" xfId="0" applyNumberFormat="1" applyFont="1" applyFill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10" fillId="8" borderId="24" xfId="0" applyFont="1" applyFill="1" applyBorder="1" applyAlignment="1">
      <alignment vertical="center"/>
    </xf>
    <xf numFmtId="3" fontId="0" fillId="13" borderId="0" xfId="0" applyNumberFormat="1" applyFill="1" applyAlignment="1">
      <alignment horizontal="right" vertical="center"/>
    </xf>
    <xf numFmtId="170" fontId="16" fillId="0" borderId="0" xfId="0" applyNumberFormat="1" applyFont="1" applyAlignment="1">
      <alignment vertical="center"/>
    </xf>
    <xf numFmtId="2" fontId="0" fillId="8" borderId="0" xfId="0" applyNumberFormat="1" applyFill="1" applyAlignment="1">
      <alignment vertical="center"/>
    </xf>
    <xf numFmtId="0" fontId="16" fillId="8" borderId="42" xfId="0" applyFont="1" applyFill="1" applyBorder="1" applyAlignment="1">
      <alignment vertical="center"/>
    </xf>
    <xf numFmtId="49" fontId="2" fillId="4" borderId="1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16" fillId="15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4" fillId="9" borderId="0" xfId="10" applyFont="1" applyFill="1" applyAlignment="1">
      <alignment horizontal="center"/>
    </xf>
    <xf numFmtId="0" fontId="24" fillId="16" borderId="8" xfId="10" applyFont="1" applyFill="1" applyBorder="1" applyAlignment="1">
      <alignment horizontal="center" vertical="center"/>
    </xf>
    <xf numFmtId="0" fontId="24" fillId="16" borderId="9" xfId="10" applyFont="1" applyFill="1" applyBorder="1" applyAlignment="1">
      <alignment horizontal="center" vertical="center"/>
    </xf>
    <xf numFmtId="0" fontId="24" fillId="16" borderId="10" xfId="10" applyFont="1" applyFill="1" applyBorder="1" applyAlignment="1">
      <alignment horizontal="center" vertical="center"/>
    </xf>
    <xf numFmtId="0" fontId="8" fillId="17" borderId="8" xfId="10" applyFont="1" applyFill="1" applyBorder="1" applyAlignment="1">
      <alignment horizontal="center"/>
    </xf>
    <xf numFmtId="0" fontId="8" fillId="17" borderId="9" xfId="10" applyFont="1" applyFill="1" applyBorder="1" applyAlignment="1">
      <alignment horizontal="center"/>
    </xf>
    <xf numFmtId="0" fontId="8" fillId="17" borderId="10" xfId="1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 vertical="center" textRotation="90"/>
    </xf>
    <xf numFmtId="0" fontId="20" fillId="8" borderId="0" xfId="0" applyFont="1" applyFill="1" applyAlignment="1">
      <alignment horizontal="left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center" wrapText="1"/>
    </xf>
    <xf numFmtId="0" fontId="5" fillId="8" borderId="4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169" fontId="2" fillId="10" borderId="43" xfId="13" applyNumberFormat="1" applyFont="1" applyFill="1" applyBorder="1" applyAlignment="1">
      <alignment horizontal="center" vertical="center"/>
    </xf>
    <xf numFmtId="169" fontId="2" fillId="10" borderId="44" xfId="13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textRotation="90"/>
    </xf>
    <xf numFmtId="0" fontId="29" fillId="0" borderId="5" xfId="0" applyFont="1" applyBorder="1" applyAlignment="1">
      <alignment horizontal="center" vertical="center" textRotation="90"/>
    </xf>
    <xf numFmtId="0" fontId="29" fillId="0" borderId="26" xfId="0" applyFont="1" applyBorder="1" applyAlignment="1">
      <alignment horizontal="center" vertical="center" textRotation="90"/>
    </xf>
  </cellXfs>
  <cellStyles count="17">
    <cellStyle name="Comma 2" xfId="4" xr:uid="{9C8ECEE8-83AD-4366-81FF-30A4169C0BA8}"/>
    <cellStyle name="Comma 3" xfId="6" xr:uid="{BB96139C-9C6D-4D09-A09B-BBC1B4498FC7}"/>
    <cellStyle name="Komma" xfId="16" builtinId="3"/>
    <cellStyle name="Normal" xfId="0" builtinId="0"/>
    <cellStyle name="Normal 11" xfId="11" xr:uid="{C994D390-D04E-4CD8-A650-BA73B3C3AEE3}"/>
    <cellStyle name="Normal 2" xfId="2" xr:uid="{BC971763-EA28-4794-99E3-6BD06C5FE7E9}"/>
    <cellStyle name="Normal 2 2" xfId="3" xr:uid="{0423AA4C-7EE8-4F28-BA31-3088E768D283}"/>
    <cellStyle name="Normal 2 2 2 2" xfId="15" xr:uid="{0680F8F9-4FCC-42A7-9F8E-ABF78A53B5B9}"/>
    <cellStyle name="Normal 2 3" xfId="5" xr:uid="{711A5BC5-D98E-41E6-9025-6801B160D54A}"/>
    <cellStyle name="Normal 2 3 2" xfId="14" xr:uid="{5327778A-24FA-4ED7-BBAB-36759B267A55}"/>
    <cellStyle name="Normal 3" xfId="8" xr:uid="{A0E7771F-FAE6-41B8-8257-3C87FF67B0B8}"/>
    <cellStyle name="Normal 3 2" xfId="9" xr:uid="{3F10B9B5-2C53-4824-B1C1-1CDC2BB47CA7}"/>
    <cellStyle name="Normal 4" xfId="10" xr:uid="{83B512DB-D29A-4655-8802-87088DD69A67}"/>
    <cellStyle name="Normal 5" xfId="12" xr:uid="{FA6775AE-E938-4BCE-A7F1-BAB013CFE689}"/>
    <cellStyle name="Procent" xfId="1" builtinId="5"/>
    <cellStyle name="Procent 3" xfId="7" xr:uid="{541EBF6C-D6FA-4965-9FB7-9C46CDCE44AE}"/>
    <cellStyle name="Valuta" xfId="13" builtinId="4"/>
  </cellStyles>
  <dxfs count="14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</dxfs>
  <tableStyles count="0" defaultTableStyle="TableStyleMedium2" defaultPivotStyle="PivotStyleLight16"/>
  <colors>
    <mruColors>
      <color rgb="FFFFFFFF"/>
      <color rgb="FFF20000"/>
      <color rgb="FF0FEFCA"/>
      <color rgb="FF0ED8B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Omkostninger over 30 år</a:t>
            </a:r>
          </a:p>
        </c:rich>
      </c:tx>
      <c:layout>
        <c:manualLayout>
          <c:xMode val="edge"/>
          <c:yMode val="edge"/>
          <c:x val="0.37104703946370926"/>
          <c:y val="3.337491680518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2285395130370018"/>
          <c:y val="0.12305379079293199"/>
          <c:w val="0.82457196129041233"/>
          <c:h val="0.62460458244724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0-41D4-A117-4945AA9FE828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00-41D4-A117-4945AA9FE828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00-41D4-A117-4945AA9FE828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00-41D4-A117-4945AA9FE828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00-41D4-A117-4945AA9FE828}"/>
            </c:ext>
          </c:extLst>
        </c:ser>
        <c:ser>
          <c:idx val="5"/>
          <c:order val="5"/>
          <c:tx>
            <c:v>Naturgas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numLit>
          </c:xVal>
          <c:yVal>
            <c:numLit>
              <c:formatCode>General</c:formatCode>
              <c:ptCount val="30"/>
              <c:pt idx="0">
                <c:v>12896.563347481759</c:v>
              </c:pt>
              <c:pt idx="1">
                <c:v>12896.563347481759</c:v>
              </c:pt>
              <c:pt idx="2">
                <c:v>12896.563347481759</c:v>
              </c:pt>
              <c:pt idx="3">
                <c:v>12896.563347481759</c:v>
              </c:pt>
              <c:pt idx="4">
                <c:v>12896.563347481759</c:v>
              </c:pt>
              <c:pt idx="5">
                <c:v>12896.563347481759</c:v>
              </c:pt>
              <c:pt idx="6">
                <c:v>12896.563347481759</c:v>
              </c:pt>
              <c:pt idx="7">
                <c:v>12896.563347481759</c:v>
              </c:pt>
              <c:pt idx="8">
                <c:v>12896.563347481759</c:v>
              </c:pt>
              <c:pt idx="9">
                <c:v>12896.563347481759</c:v>
              </c:pt>
              <c:pt idx="10">
                <c:v>12896.563347481759</c:v>
              </c:pt>
              <c:pt idx="11">
                <c:v>12896.563347481759</c:v>
              </c:pt>
              <c:pt idx="12">
                <c:v>12896.563347481759</c:v>
              </c:pt>
              <c:pt idx="13">
                <c:v>12896.563347481759</c:v>
              </c:pt>
              <c:pt idx="14">
                <c:v>12896.563347481759</c:v>
              </c:pt>
              <c:pt idx="15">
                <c:v>12896.563347481759</c:v>
              </c:pt>
              <c:pt idx="16">
                <c:v>12896.563347481759</c:v>
              </c:pt>
              <c:pt idx="17">
                <c:v>12896.563347481759</c:v>
              </c:pt>
              <c:pt idx="18">
                <c:v>12896.563347481759</c:v>
              </c:pt>
              <c:pt idx="19">
                <c:v>12896.563347481759</c:v>
              </c:pt>
              <c:pt idx="20">
                <c:v>11616.835561272965</c:v>
              </c:pt>
              <c:pt idx="21">
                <c:v>11616.835561272965</c:v>
              </c:pt>
              <c:pt idx="22">
                <c:v>11616.835561272965</c:v>
              </c:pt>
              <c:pt idx="23">
                <c:v>11616.835561272965</c:v>
              </c:pt>
              <c:pt idx="24">
                <c:v>11616.835561272965</c:v>
              </c:pt>
              <c:pt idx="25">
                <c:v>11616.835561272965</c:v>
              </c:pt>
              <c:pt idx="26">
                <c:v>11616.835561272965</c:v>
              </c:pt>
              <c:pt idx="27">
                <c:v>11616.835561272965</c:v>
              </c:pt>
              <c:pt idx="28">
                <c:v>11616.835561272965</c:v>
              </c:pt>
              <c:pt idx="29">
                <c:v>11616.835561272965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300-41D4-A117-4945AA9F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24752"/>
        <c:axId val="343319504"/>
      </c:scatterChart>
      <c:valAx>
        <c:axId val="34332475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3319504"/>
        <c:crosses val="autoZero"/>
        <c:crossBetween val="midCat"/>
      </c:valAx>
      <c:valAx>
        <c:axId val="3433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Kr./år</a:t>
                </a:r>
              </a:p>
            </c:rich>
          </c:tx>
          <c:layout>
            <c:manualLayout>
              <c:xMode val="edge"/>
              <c:yMode val="edge"/>
              <c:x val="1.0673288791318694E-2"/>
              <c:y val="0.43823769929796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3324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Forventet gennemsnitlig omkostning pr. måned set over 30 år</a:t>
            </a:r>
          </a:p>
        </c:rich>
      </c:tx>
      <c:layout>
        <c:manualLayout>
          <c:xMode val="edge"/>
          <c:yMode val="edge"/>
          <c:x val="0.21880768238468093"/>
          <c:y val="7.1299317009852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388172112656675E-2"/>
          <c:y val="0.20584066650973831"/>
          <c:w val="0.87281731250108552"/>
          <c:h val="0.6473744992402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B8-4923-962A-B21328EF699D}"/>
              </c:ext>
            </c:extLst>
          </c:dPt>
          <c:dLbls>
            <c:dLbl>
              <c:idx val="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93857D-583C-4E43-94A9-506E471284E5}" type="VALUE">
                      <a:rPr lang="en-US" sz="1100"/>
                      <a:pPr>
                        <a:defRPr sz="1100"/>
                      </a:pPr>
                      <a:t>[VÆRDI]</a:t>
                    </a:fld>
                    <a:r>
                      <a:rPr lang="en-US" sz="1100"/>
                      <a:t> kr./måned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4B8-4923-962A-B21328EF699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64B8-4923-962A-B21328EF6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8030488"/>
        <c:axId val="538032128"/>
      </c:barChart>
      <c:catAx>
        <c:axId val="53803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032128"/>
        <c:crosses val="autoZero"/>
        <c:auto val="1"/>
        <c:lblAlgn val="ctr"/>
        <c:lblOffset val="100"/>
        <c:noMultiLvlLbl val="0"/>
      </c:catAx>
      <c:valAx>
        <c:axId val="5380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03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38100</xdr:rowOff>
    </xdr:from>
    <xdr:to>
      <xdr:col>10</xdr:col>
      <xdr:colOff>1440180</xdr:colOff>
      <xdr:row>3</xdr:row>
      <xdr:rowOff>426720</xdr:rowOff>
    </xdr:to>
    <xdr:sp macro="" textlink="">
      <xdr:nvSpPr>
        <xdr:cNvPr id="9" name="Rectangle: Diagonal Corners Rounded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77641" y="109538"/>
          <a:ext cx="9430227" cy="1341120"/>
        </a:xfrm>
        <a:prstGeom prst="round2Diag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</xdr:col>
      <xdr:colOff>196983</xdr:colOff>
      <xdr:row>58</xdr:row>
      <xdr:rowOff>107230</xdr:rowOff>
    </xdr:from>
    <xdr:to>
      <xdr:col>10</xdr:col>
      <xdr:colOff>1303020</xdr:colOff>
      <xdr:row>78</xdr:row>
      <xdr:rowOff>19050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32386</xdr:colOff>
      <xdr:row>1</xdr:row>
      <xdr:rowOff>51707</xdr:rowOff>
    </xdr:from>
    <xdr:to>
      <xdr:col>3</xdr:col>
      <xdr:colOff>923926</xdr:colOff>
      <xdr:row>2</xdr:row>
      <xdr:rowOff>254181</xdr:rowOff>
    </xdr:to>
    <xdr:sp macro="" textlink="">
      <xdr:nvSpPr>
        <xdr:cNvPr id="4" name="Tekstfelt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84786" y="127907"/>
          <a:ext cx="1701165" cy="678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>
              <a:solidFill>
                <a:sysClr val="windowText" lastClr="000000"/>
              </a:solidFill>
            </a:rPr>
            <a:t>Varmeprisberegner</a:t>
          </a:r>
        </a:p>
        <a:p>
          <a:r>
            <a:rPr lang="da-DK" sz="1050" b="0">
              <a:solidFill>
                <a:sysClr val="windowText" lastClr="000000"/>
              </a:solidFill>
            </a:rPr>
            <a:t>Januar 2023</a:t>
          </a:r>
          <a:br>
            <a:rPr lang="da-DK" sz="1050" b="0">
              <a:solidFill>
                <a:sysClr val="windowText" lastClr="000000"/>
              </a:solidFill>
            </a:rPr>
          </a:br>
          <a:endParaRPr lang="da-DK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219076</xdr:colOff>
      <xdr:row>95</xdr:row>
      <xdr:rowOff>2708</xdr:rowOff>
    </xdr:from>
    <xdr:to>
      <xdr:col>10</xdr:col>
      <xdr:colOff>585751</xdr:colOff>
      <xdr:row>112</xdr:row>
      <xdr:rowOff>22283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1</xdr:row>
      <xdr:rowOff>269240</xdr:rowOff>
    </xdr:from>
    <xdr:to>
      <xdr:col>8</xdr:col>
      <xdr:colOff>1400174</xdr:colOff>
      <xdr:row>3</xdr:row>
      <xdr:rowOff>269240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2571750" y="345440"/>
          <a:ext cx="430529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3200" b="0">
              <a:solidFill>
                <a:schemeClr val="accent6"/>
              </a:solidFill>
              <a:latin typeface="Impact" panose="020B0806030902050204" pitchFamily="34" charset="0"/>
            </a:rPr>
            <a:t>GEDSTED VARMEVÆRK</a:t>
          </a:r>
        </a:p>
      </xdr:txBody>
    </xdr:sp>
    <xdr:clientData/>
  </xdr:twoCellAnchor>
  <xdr:twoCellAnchor editAs="oneCell">
    <xdr:from>
      <xdr:col>10</xdr:col>
      <xdr:colOff>421179</xdr:colOff>
      <xdr:row>1</xdr:row>
      <xdr:rowOff>144007</xdr:rowOff>
    </xdr:from>
    <xdr:to>
      <xdr:col>10</xdr:col>
      <xdr:colOff>1137978</xdr:colOff>
      <xdr:row>2</xdr:row>
      <xdr:rowOff>24461</xdr:rowOff>
    </xdr:to>
    <xdr:pic>
      <xdr:nvPicPr>
        <xdr:cNvPr id="11" name="Picture 10" descr="Gelsted Fjernvarme A.m.b.a.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867" y="215445"/>
          <a:ext cx="716799" cy="35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tsc\AppData\Local\Temp\notes3FA21A\Ny%20Kompensationsberegning%20-%20FORESP&#216;RGSEL%20konvertering%20af%20Biersted,%20Aabybro%20Fjernvarm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EN-NAS\Data\100%20DK\100.357%20Hammel%20Fjernvarme%20-%20Varmesamarbejdet\05_Ans&#248;gninger\100.357%20Hammel-Lading-Fajstrup%20Samfunds&#248;konomisk-beregning%20130702%20Le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0%20DK\100.104%20N&#230;stved%20Varmev&#230;rk%20-%20N&#230;stved%20Sygehus\03_&#216;konomi\samfunds&#248;konomi%20for%20absorbsionsk&#248;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C\AppData\Local\Microsoft\Windows\INetCache\Content.Outlook\19A1FHNP\Varmebehov%20og%20&#248;konomi_Bier+N+I+T_1605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ue.AAEN-CONSULTING\Skrivebord\varighedsk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  <sheetName val="Geomedia-data"/>
      <sheetName val="Korrigerede Geomedia-data"/>
      <sheetName val="Database"/>
      <sheetName val="Til upload"/>
      <sheetName val="Fjv.-selskab"/>
      <sheetName val="Kedelalder"/>
      <sheetName val="Gadenavne"/>
    </sheetNames>
    <sheetDataSet>
      <sheetData sheetId="0">
        <row r="1">
          <cell r="B1" t="str">
            <v>2016010066</v>
          </cell>
        </row>
        <row r="2">
          <cell r="B2" t="str">
            <v>PF: FORESPØRGSEL konvertering af Biersted, Aabybro Fjernvarme</v>
          </cell>
        </row>
        <row r="3">
          <cell r="B3" t="str">
            <v>FORESPØRGSEL konvertering af Biersted, Aabybro Fjernvarme</v>
          </cell>
        </row>
        <row r="4">
          <cell r="B4" t="str">
            <v>Aabybro Fjernvarme</v>
          </cell>
        </row>
        <row r="9">
          <cell r="B9">
            <v>2016</v>
          </cell>
        </row>
        <row r="32">
          <cell r="B32" t="str">
            <v>MN-regnskab</v>
          </cell>
        </row>
        <row r="34">
          <cell r="A34">
            <v>0</v>
          </cell>
          <cell r="B34">
            <v>1</v>
          </cell>
        </row>
        <row r="35">
          <cell r="A35">
            <v>6000</v>
          </cell>
          <cell r="B35">
            <v>2</v>
          </cell>
        </row>
        <row r="36">
          <cell r="A36">
            <v>12000</v>
          </cell>
          <cell r="B36">
            <v>3</v>
          </cell>
        </row>
        <row r="37">
          <cell r="A37">
            <v>45000</v>
          </cell>
          <cell r="B37">
            <v>4</v>
          </cell>
        </row>
        <row r="38">
          <cell r="A38">
            <v>110000</v>
          </cell>
          <cell r="B38">
            <v>5</v>
          </cell>
        </row>
        <row r="39">
          <cell r="A39">
            <v>200000</v>
          </cell>
          <cell r="B39">
            <v>6</v>
          </cell>
        </row>
        <row r="40">
          <cell r="A40">
            <v>1000000</v>
          </cell>
          <cell r="B40">
            <v>7</v>
          </cell>
        </row>
        <row r="41">
          <cell r="A41">
            <v>10000000</v>
          </cell>
          <cell r="B41">
            <v>8</v>
          </cell>
        </row>
        <row r="52">
          <cell r="E52" t="str">
            <v xml:space="preserve">00 Kunde </v>
          </cell>
        </row>
        <row r="53">
          <cell r="E53" t="str">
            <v xml:space="preserve">05 Kunde udenfor netområde </v>
          </cell>
        </row>
        <row r="54">
          <cell r="E54" t="str">
            <v xml:space="preserve">09 Med stikledning </v>
          </cell>
        </row>
        <row r="55">
          <cell r="E55" t="str">
            <v xml:space="preserve">10 Åbent land </v>
          </cell>
        </row>
        <row r="56">
          <cell r="E56" t="str">
            <v xml:space="preserve">11 Med gadeledning </v>
          </cell>
        </row>
        <row r="57">
          <cell r="E57" t="str">
            <v xml:space="preserve">12 Uden gadeledning </v>
          </cell>
        </row>
        <row r="58">
          <cell r="E58" t="str">
            <v xml:space="preserve">13 El-opv. med ledning </v>
          </cell>
        </row>
        <row r="59">
          <cell r="E59" t="str">
            <v xml:space="preserve">14 El-opv. uden ledning </v>
          </cell>
        </row>
        <row r="60">
          <cell r="E60" t="str">
            <v xml:space="preserve">15 Salg ikke aktuel </v>
          </cell>
        </row>
        <row r="61">
          <cell r="E61" t="str">
            <v xml:space="preserve">16 Byggegrund m. leveringstilsagn </v>
          </cell>
        </row>
        <row r="62">
          <cell r="E62" t="str">
            <v xml:space="preserve">17 Tabt kunde, win-back </v>
          </cell>
        </row>
        <row r="63">
          <cell r="E63" t="str">
            <v xml:space="preserve">18 Aktiv med kogegas </v>
          </cell>
        </row>
        <row r="64">
          <cell r="E64" t="str">
            <v>19 Kogekunde i fjernvarmeområde</v>
          </cell>
        </row>
        <row r="65">
          <cell r="E65" t="str">
            <v xml:space="preserve">20 Udenfor gasområde </v>
          </cell>
        </row>
        <row r="66">
          <cell r="E66" t="str">
            <v xml:space="preserve">21 Fjernvarme/ må ikke gasforsynes </v>
          </cell>
        </row>
        <row r="67">
          <cell r="E67" t="str">
            <v xml:space="preserve">22 Procesenergi </v>
          </cell>
        </row>
        <row r="68">
          <cell r="E68" t="str">
            <v>23 Fjernvarme/ må gasforsynes</v>
          </cell>
        </row>
        <row r="69">
          <cell r="E69" t="str">
            <v>32 Med gadeledning i fjv.område</v>
          </cell>
        </row>
        <row r="70">
          <cell r="E70" t="str">
            <v xml:space="preserve">99 Diverse til afklaring </v>
          </cell>
        </row>
      </sheetData>
      <sheetData sheetId="1"/>
      <sheetData sheetId="2">
        <row r="2">
          <cell r="L2">
            <v>9440</v>
          </cell>
          <cell r="AE2" t="str">
            <v/>
          </cell>
        </row>
        <row r="3">
          <cell r="L3">
            <v>9440</v>
          </cell>
          <cell r="AE3" t="str">
            <v/>
          </cell>
        </row>
        <row r="4">
          <cell r="L4">
            <v>9440</v>
          </cell>
          <cell r="AE4" t="str">
            <v/>
          </cell>
        </row>
        <row r="5">
          <cell r="L5">
            <v>9440</v>
          </cell>
          <cell r="AE5" t="str">
            <v/>
          </cell>
        </row>
        <row r="6">
          <cell r="L6">
            <v>9440</v>
          </cell>
          <cell r="AE6" t="str">
            <v/>
          </cell>
        </row>
        <row r="7">
          <cell r="L7">
            <v>9440</v>
          </cell>
          <cell r="AE7" t="str">
            <v/>
          </cell>
        </row>
        <row r="8">
          <cell r="L8">
            <v>9440</v>
          </cell>
          <cell r="AE8" t="str">
            <v/>
          </cell>
        </row>
        <row r="9">
          <cell r="L9">
            <v>9440</v>
          </cell>
          <cell r="AE9" t="str">
            <v/>
          </cell>
        </row>
        <row r="10">
          <cell r="L10">
            <v>9440</v>
          </cell>
          <cell r="AE10" t="str">
            <v/>
          </cell>
        </row>
        <row r="11">
          <cell r="L11">
            <v>9440</v>
          </cell>
          <cell r="AE11" t="str">
            <v/>
          </cell>
        </row>
        <row r="12">
          <cell r="L12">
            <v>9440</v>
          </cell>
          <cell r="AE12" t="str">
            <v/>
          </cell>
        </row>
        <row r="13">
          <cell r="L13">
            <v>9440</v>
          </cell>
          <cell r="AE13" t="str">
            <v/>
          </cell>
        </row>
        <row r="14">
          <cell r="L14">
            <v>9440</v>
          </cell>
          <cell r="AE14" t="str">
            <v/>
          </cell>
        </row>
        <row r="15">
          <cell r="L15">
            <v>9440</v>
          </cell>
          <cell r="AE15" t="str">
            <v/>
          </cell>
        </row>
        <row r="16">
          <cell r="L16">
            <v>9440</v>
          </cell>
          <cell r="AE16" t="str">
            <v/>
          </cell>
        </row>
        <row r="17">
          <cell r="L17">
            <v>9440</v>
          </cell>
          <cell r="AE17" t="str">
            <v/>
          </cell>
        </row>
        <row r="18">
          <cell r="L18">
            <v>9440</v>
          </cell>
          <cell r="AE18" t="str">
            <v/>
          </cell>
        </row>
        <row r="19">
          <cell r="L19">
            <v>9440</v>
          </cell>
          <cell r="AE19" t="str">
            <v/>
          </cell>
        </row>
        <row r="20">
          <cell r="L20">
            <v>9440</v>
          </cell>
          <cell r="AE20" t="str">
            <v/>
          </cell>
        </row>
        <row r="21">
          <cell r="L21">
            <v>9440</v>
          </cell>
          <cell r="AE21" t="str">
            <v/>
          </cell>
        </row>
        <row r="22">
          <cell r="L22">
            <v>9440</v>
          </cell>
          <cell r="AE22" t="str">
            <v/>
          </cell>
        </row>
        <row r="23">
          <cell r="L23">
            <v>9440</v>
          </cell>
          <cell r="AE23" t="str">
            <v/>
          </cell>
        </row>
        <row r="24">
          <cell r="L24">
            <v>9440</v>
          </cell>
          <cell r="AE24" t="str">
            <v/>
          </cell>
        </row>
        <row r="25">
          <cell r="L25">
            <v>9440</v>
          </cell>
          <cell r="AE25" t="str">
            <v/>
          </cell>
        </row>
        <row r="26">
          <cell r="L26">
            <v>9440</v>
          </cell>
          <cell r="AE26" t="str">
            <v/>
          </cell>
        </row>
        <row r="27">
          <cell r="L27">
            <v>9440</v>
          </cell>
          <cell r="AE27" t="str">
            <v/>
          </cell>
        </row>
        <row r="28">
          <cell r="L28">
            <v>9440</v>
          </cell>
          <cell r="AE28" t="str">
            <v/>
          </cell>
        </row>
        <row r="29">
          <cell r="L29">
            <v>9440</v>
          </cell>
          <cell r="AE29" t="str">
            <v/>
          </cell>
        </row>
        <row r="30">
          <cell r="L30">
            <v>9440</v>
          </cell>
          <cell r="AE30" t="str">
            <v/>
          </cell>
        </row>
        <row r="31">
          <cell r="L31">
            <v>9440</v>
          </cell>
          <cell r="AE31" t="str">
            <v/>
          </cell>
        </row>
        <row r="32">
          <cell r="L32">
            <v>9440</v>
          </cell>
          <cell r="AE32" t="str">
            <v/>
          </cell>
        </row>
        <row r="33">
          <cell r="L33">
            <v>9440</v>
          </cell>
          <cell r="AE33" t="str">
            <v/>
          </cell>
        </row>
        <row r="34">
          <cell r="L34">
            <v>9440</v>
          </cell>
          <cell r="AE34" t="str">
            <v/>
          </cell>
        </row>
        <row r="35">
          <cell r="L35">
            <v>9440</v>
          </cell>
          <cell r="AE35" t="str">
            <v/>
          </cell>
        </row>
        <row r="36">
          <cell r="L36">
            <v>9440</v>
          </cell>
          <cell r="AE36" t="str">
            <v/>
          </cell>
        </row>
        <row r="37">
          <cell r="L37">
            <v>9440</v>
          </cell>
          <cell r="AE37" t="str">
            <v/>
          </cell>
        </row>
        <row r="38">
          <cell r="L38">
            <v>9440</v>
          </cell>
          <cell r="AE38" t="str">
            <v/>
          </cell>
        </row>
        <row r="39">
          <cell r="L39">
            <v>9440</v>
          </cell>
          <cell r="AE39" t="str">
            <v/>
          </cell>
        </row>
        <row r="40">
          <cell r="L40">
            <v>9440</v>
          </cell>
          <cell r="AE40" t="str">
            <v/>
          </cell>
        </row>
        <row r="41">
          <cell r="L41">
            <v>9440</v>
          </cell>
          <cell r="AE41" t="str">
            <v/>
          </cell>
        </row>
        <row r="42">
          <cell r="L42">
            <v>9440</v>
          </cell>
          <cell r="AE42" t="str">
            <v/>
          </cell>
        </row>
        <row r="43">
          <cell r="L43">
            <v>9440</v>
          </cell>
          <cell r="AE43" t="str">
            <v/>
          </cell>
        </row>
        <row r="44">
          <cell r="L44">
            <v>9440</v>
          </cell>
          <cell r="AE44" t="str">
            <v/>
          </cell>
        </row>
        <row r="45">
          <cell r="L45">
            <v>9440</v>
          </cell>
          <cell r="AE45" t="str">
            <v/>
          </cell>
        </row>
        <row r="46">
          <cell r="L46">
            <v>9440</v>
          </cell>
          <cell r="AE46" t="str">
            <v/>
          </cell>
        </row>
        <row r="47">
          <cell r="L47">
            <v>9440</v>
          </cell>
          <cell r="AE47" t="str">
            <v/>
          </cell>
        </row>
        <row r="48">
          <cell r="L48">
            <v>9440</v>
          </cell>
          <cell r="AE48" t="str">
            <v/>
          </cell>
        </row>
        <row r="49">
          <cell r="L49">
            <v>9440</v>
          </cell>
          <cell r="AE49" t="str">
            <v/>
          </cell>
        </row>
        <row r="50">
          <cell r="L50">
            <v>9440</v>
          </cell>
          <cell r="AE50" t="str">
            <v/>
          </cell>
        </row>
        <row r="51">
          <cell r="L51">
            <v>9440</v>
          </cell>
          <cell r="AE51" t="str">
            <v/>
          </cell>
        </row>
        <row r="52">
          <cell r="L52">
            <v>9440</v>
          </cell>
          <cell r="AE52" t="str">
            <v/>
          </cell>
        </row>
        <row r="53">
          <cell r="L53">
            <v>9440</v>
          </cell>
          <cell r="AE53" t="str">
            <v/>
          </cell>
        </row>
        <row r="54">
          <cell r="L54">
            <v>9440</v>
          </cell>
          <cell r="AE54" t="str">
            <v/>
          </cell>
        </row>
        <row r="55">
          <cell r="L55">
            <v>9440</v>
          </cell>
          <cell r="AE55" t="str">
            <v/>
          </cell>
        </row>
        <row r="56">
          <cell r="L56">
            <v>9440</v>
          </cell>
          <cell r="AE56" t="str">
            <v/>
          </cell>
        </row>
        <row r="57">
          <cell r="L57">
            <v>9440</v>
          </cell>
          <cell r="AE57" t="str">
            <v/>
          </cell>
        </row>
        <row r="58">
          <cell r="L58">
            <v>9440</v>
          </cell>
          <cell r="AE58" t="str">
            <v/>
          </cell>
        </row>
        <row r="59">
          <cell r="L59">
            <v>9440</v>
          </cell>
          <cell r="AE59" t="str">
            <v/>
          </cell>
        </row>
        <row r="60">
          <cell r="L60">
            <v>9440</v>
          </cell>
          <cell r="AE60" t="str">
            <v/>
          </cell>
        </row>
        <row r="61">
          <cell r="L61">
            <v>9440</v>
          </cell>
          <cell r="AE61" t="str">
            <v/>
          </cell>
        </row>
        <row r="62">
          <cell r="L62">
            <v>9440</v>
          </cell>
          <cell r="AE62" t="str">
            <v/>
          </cell>
        </row>
        <row r="63">
          <cell r="L63">
            <v>9440</v>
          </cell>
          <cell r="AE63" t="str">
            <v/>
          </cell>
        </row>
        <row r="64">
          <cell r="L64">
            <v>9440</v>
          </cell>
          <cell r="AE64" t="str">
            <v/>
          </cell>
        </row>
        <row r="65">
          <cell r="L65">
            <v>9440</v>
          </cell>
          <cell r="AE65" t="str">
            <v/>
          </cell>
        </row>
        <row r="66">
          <cell r="L66">
            <v>9440</v>
          </cell>
          <cell r="AE66" t="str">
            <v/>
          </cell>
        </row>
        <row r="67">
          <cell r="L67">
            <v>9440</v>
          </cell>
          <cell r="AE67" t="str">
            <v/>
          </cell>
        </row>
        <row r="68">
          <cell r="L68">
            <v>9440</v>
          </cell>
          <cell r="AE68" t="str">
            <v/>
          </cell>
        </row>
        <row r="69">
          <cell r="L69">
            <v>9440</v>
          </cell>
          <cell r="AE69" t="str">
            <v/>
          </cell>
        </row>
        <row r="70">
          <cell r="L70">
            <v>9440</v>
          </cell>
          <cell r="AE70" t="str">
            <v/>
          </cell>
        </row>
        <row r="71">
          <cell r="L71">
            <v>9440</v>
          </cell>
          <cell r="AE71" t="str">
            <v/>
          </cell>
        </row>
        <row r="72">
          <cell r="L72">
            <v>9440</v>
          </cell>
          <cell r="AE72" t="str">
            <v/>
          </cell>
        </row>
        <row r="73">
          <cell r="L73">
            <v>9440</v>
          </cell>
          <cell r="AE73" t="str">
            <v/>
          </cell>
        </row>
        <row r="74">
          <cell r="L74">
            <v>9440</v>
          </cell>
          <cell r="AE74" t="str">
            <v/>
          </cell>
        </row>
        <row r="75">
          <cell r="L75">
            <v>9440</v>
          </cell>
          <cell r="AE75" t="str">
            <v/>
          </cell>
        </row>
        <row r="76">
          <cell r="L76">
            <v>9440</v>
          </cell>
          <cell r="AE76" t="str">
            <v/>
          </cell>
        </row>
        <row r="77">
          <cell r="L77">
            <v>9440</v>
          </cell>
          <cell r="AE77" t="str">
            <v/>
          </cell>
        </row>
        <row r="78">
          <cell r="L78">
            <v>9440</v>
          </cell>
          <cell r="AE78" t="str">
            <v/>
          </cell>
        </row>
        <row r="79">
          <cell r="L79">
            <v>9440</v>
          </cell>
          <cell r="AE79" t="str">
            <v/>
          </cell>
        </row>
        <row r="80">
          <cell r="L80">
            <v>9440</v>
          </cell>
          <cell r="AE80" t="str">
            <v/>
          </cell>
        </row>
        <row r="81">
          <cell r="L81">
            <v>9440</v>
          </cell>
          <cell r="AE81" t="str">
            <v/>
          </cell>
        </row>
        <row r="82">
          <cell r="L82">
            <v>9440</v>
          </cell>
          <cell r="AE82" t="str">
            <v/>
          </cell>
        </row>
        <row r="83">
          <cell r="L83">
            <v>9440</v>
          </cell>
          <cell r="AE83" t="str">
            <v/>
          </cell>
        </row>
        <row r="84">
          <cell r="L84">
            <v>9440</v>
          </cell>
          <cell r="AE84" t="str">
            <v/>
          </cell>
        </row>
        <row r="85">
          <cell r="L85">
            <v>9440</v>
          </cell>
          <cell r="AE85" t="str">
            <v/>
          </cell>
        </row>
        <row r="86">
          <cell r="L86">
            <v>9440</v>
          </cell>
          <cell r="AE86" t="str">
            <v/>
          </cell>
        </row>
        <row r="87">
          <cell r="L87">
            <v>9440</v>
          </cell>
          <cell r="AE87" t="str">
            <v/>
          </cell>
        </row>
        <row r="88">
          <cell r="L88">
            <v>9440</v>
          </cell>
          <cell r="AE88" t="str">
            <v/>
          </cell>
        </row>
        <row r="89">
          <cell r="L89">
            <v>9440</v>
          </cell>
          <cell r="AE89" t="str">
            <v/>
          </cell>
        </row>
        <row r="90">
          <cell r="L90">
            <v>9440</v>
          </cell>
          <cell r="AE90" t="str">
            <v/>
          </cell>
        </row>
        <row r="91">
          <cell r="L91">
            <v>9440</v>
          </cell>
          <cell r="AE91" t="str">
            <v/>
          </cell>
        </row>
        <row r="92">
          <cell r="L92">
            <v>9440</v>
          </cell>
          <cell r="AE92" t="str">
            <v/>
          </cell>
        </row>
        <row r="93">
          <cell r="L93">
            <v>9440</v>
          </cell>
          <cell r="AE93" t="str">
            <v/>
          </cell>
        </row>
        <row r="94">
          <cell r="L94">
            <v>9440</v>
          </cell>
          <cell r="AE94" t="str">
            <v/>
          </cell>
        </row>
        <row r="95">
          <cell r="L95">
            <v>9440</v>
          </cell>
          <cell r="AE95" t="str">
            <v/>
          </cell>
        </row>
        <row r="96">
          <cell r="L96">
            <v>9440</v>
          </cell>
          <cell r="AE96" t="str">
            <v/>
          </cell>
        </row>
        <row r="97">
          <cell r="L97">
            <v>9440</v>
          </cell>
          <cell r="AE97" t="str">
            <v/>
          </cell>
        </row>
        <row r="98">
          <cell r="L98">
            <v>9440</v>
          </cell>
          <cell r="AE98" t="str">
            <v/>
          </cell>
        </row>
        <row r="99">
          <cell r="L99">
            <v>9440</v>
          </cell>
          <cell r="AE99" t="str">
            <v/>
          </cell>
        </row>
        <row r="100">
          <cell r="L100">
            <v>9440</v>
          </cell>
          <cell r="AE100" t="str">
            <v/>
          </cell>
        </row>
        <row r="101">
          <cell r="L101">
            <v>9440</v>
          </cell>
          <cell r="AE101" t="str">
            <v/>
          </cell>
        </row>
        <row r="102">
          <cell r="L102">
            <v>9440</v>
          </cell>
          <cell r="AE102" t="str">
            <v/>
          </cell>
        </row>
        <row r="103">
          <cell r="L103">
            <v>9440</v>
          </cell>
          <cell r="AE103" t="str">
            <v/>
          </cell>
        </row>
        <row r="104">
          <cell r="L104">
            <v>9440</v>
          </cell>
          <cell r="AE104" t="str">
            <v/>
          </cell>
        </row>
        <row r="105">
          <cell r="L105">
            <v>9440</v>
          </cell>
          <cell r="AE105" t="str">
            <v/>
          </cell>
        </row>
        <row r="106">
          <cell r="L106">
            <v>9440</v>
          </cell>
          <cell r="AE106" t="str">
            <v/>
          </cell>
        </row>
        <row r="107">
          <cell r="L107">
            <v>9440</v>
          </cell>
          <cell r="AE107" t="str">
            <v/>
          </cell>
        </row>
        <row r="108">
          <cell r="L108">
            <v>9440</v>
          </cell>
          <cell r="AE108" t="str">
            <v/>
          </cell>
        </row>
        <row r="109">
          <cell r="L109">
            <v>9440</v>
          </cell>
          <cell r="AE109" t="str">
            <v/>
          </cell>
        </row>
        <row r="110">
          <cell r="L110">
            <v>9440</v>
          </cell>
          <cell r="AE110" t="str">
            <v/>
          </cell>
        </row>
        <row r="111">
          <cell r="L111">
            <v>9440</v>
          </cell>
          <cell r="AE111" t="str">
            <v/>
          </cell>
        </row>
        <row r="112">
          <cell r="L112">
            <v>9440</v>
          </cell>
          <cell r="AE112" t="str">
            <v/>
          </cell>
        </row>
        <row r="113">
          <cell r="L113">
            <v>9440</v>
          </cell>
          <cell r="AE113" t="str">
            <v/>
          </cell>
        </row>
        <row r="114">
          <cell r="L114">
            <v>9440</v>
          </cell>
          <cell r="AE114" t="str">
            <v/>
          </cell>
        </row>
        <row r="115">
          <cell r="L115">
            <v>9440</v>
          </cell>
          <cell r="AE115" t="str">
            <v/>
          </cell>
        </row>
        <row r="116">
          <cell r="L116">
            <v>9440</v>
          </cell>
          <cell r="AE116" t="str">
            <v/>
          </cell>
        </row>
        <row r="117">
          <cell r="L117">
            <v>9440</v>
          </cell>
          <cell r="AE117" t="str">
            <v/>
          </cell>
        </row>
        <row r="118">
          <cell r="L118">
            <v>9440</v>
          </cell>
          <cell r="AE118" t="str">
            <v/>
          </cell>
        </row>
        <row r="119">
          <cell r="L119">
            <v>9440</v>
          </cell>
          <cell r="AE119">
            <v>17.892205366565189</v>
          </cell>
        </row>
        <row r="120">
          <cell r="L120">
            <v>9440</v>
          </cell>
          <cell r="AE120">
            <v>11.829191667935053</v>
          </cell>
        </row>
        <row r="121">
          <cell r="L121">
            <v>9440</v>
          </cell>
          <cell r="AE121">
            <v>12.04289029807204</v>
          </cell>
        </row>
        <row r="122">
          <cell r="L122">
            <v>9440</v>
          </cell>
          <cell r="AE122">
            <v>5.1059039967021764</v>
          </cell>
        </row>
        <row r="123">
          <cell r="L123">
            <v>9440</v>
          </cell>
          <cell r="AE123">
            <v>16.26206838026382</v>
          </cell>
        </row>
        <row r="124">
          <cell r="L124">
            <v>9440</v>
          </cell>
          <cell r="AE124">
            <v>16.3826163254693</v>
          </cell>
        </row>
        <row r="125">
          <cell r="L125">
            <v>9440</v>
          </cell>
          <cell r="AE125">
            <v>5.1059039967021764</v>
          </cell>
        </row>
        <row r="126">
          <cell r="L126">
            <v>9440</v>
          </cell>
          <cell r="AE126">
            <v>9.6209724898528624</v>
          </cell>
        </row>
        <row r="127">
          <cell r="L127">
            <v>9440</v>
          </cell>
          <cell r="AE127">
            <v>9.1059039967021764</v>
          </cell>
        </row>
        <row r="128">
          <cell r="L128">
            <v>9440</v>
          </cell>
          <cell r="AE128">
            <v>5.845630024099437</v>
          </cell>
        </row>
        <row r="129">
          <cell r="L129">
            <v>9440</v>
          </cell>
          <cell r="AE129">
            <v>23.01275331177067</v>
          </cell>
        </row>
        <row r="130">
          <cell r="L130">
            <v>9440</v>
          </cell>
          <cell r="AE130">
            <v>11.889465640537793</v>
          </cell>
        </row>
        <row r="131">
          <cell r="L131">
            <v>9440</v>
          </cell>
          <cell r="AE131">
            <v>10.933301256976149</v>
          </cell>
        </row>
        <row r="132">
          <cell r="L132">
            <v>9440</v>
          </cell>
          <cell r="AE132">
            <v>10.623712215880259</v>
          </cell>
        </row>
        <row r="133">
          <cell r="L133">
            <v>9440</v>
          </cell>
          <cell r="AE133">
            <v>15.305903996702177</v>
          </cell>
        </row>
        <row r="134">
          <cell r="L134">
            <v>9440</v>
          </cell>
          <cell r="AE134">
            <v>15.056588928209026</v>
          </cell>
        </row>
        <row r="135">
          <cell r="L135">
            <v>9440</v>
          </cell>
          <cell r="AE135">
            <v>14.875767010400807</v>
          </cell>
        </row>
        <row r="136">
          <cell r="L136">
            <v>9440</v>
          </cell>
          <cell r="AE136">
            <v>18.297684818619985</v>
          </cell>
        </row>
        <row r="137">
          <cell r="L137">
            <v>9440</v>
          </cell>
          <cell r="AE137">
            <v>0.13056153094875211</v>
          </cell>
        </row>
        <row r="138">
          <cell r="L138">
            <v>9440</v>
          </cell>
          <cell r="AE138">
            <v>26.292205366565192</v>
          </cell>
        </row>
        <row r="139">
          <cell r="L139">
            <v>9440</v>
          </cell>
          <cell r="AE139">
            <v>25.908643722729575</v>
          </cell>
        </row>
        <row r="140">
          <cell r="L140">
            <v>9440</v>
          </cell>
          <cell r="AE140">
            <v>19.086725914510396</v>
          </cell>
        </row>
        <row r="141">
          <cell r="L141">
            <v>9440</v>
          </cell>
          <cell r="AE141">
            <v>3.4511094761542314</v>
          </cell>
        </row>
        <row r="142">
          <cell r="L142">
            <v>9440</v>
          </cell>
          <cell r="AE142">
            <v>10.336040983003546</v>
          </cell>
        </row>
        <row r="143">
          <cell r="L143">
            <v>9440</v>
          </cell>
          <cell r="AE143">
            <v>11.75247933916793</v>
          </cell>
        </row>
        <row r="144">
          <cell r="L144">
            <v>9440</v>
          </cell>
          <cell r="AE144">
            <v>1.1634382432775192</v>
          </cell>
        </row>
        <row r="145">
          <cell r="L145">
            <v>9440</v>
          </cell>
          <cell r="AE145">
            <v>10.916862900811767</v>
          </cell>
        </row>
        <row r="146">
          <cell r="L146">
            <v>9440</v>
          </cell>
          <cell r="AE146">
            <v>6.6319313939624509</v>
          </cell>
        </row>
        <row r="147">
          <cell r="L147">
            <v>9440</v>
          </cell>
          <cell r="AE147">
            <v>16.431931393962451</v>
          </cell>
        </row>
        <row r="148">
          <cell r="L148">
            <v>9440</v>
          </cell>
          <cell r="AE148">
            <v>25.914123174784368</v>
          </cell>
        </row>
        <row r="149">
          <cell r="L149">
            <v>9440</v>
          </cell>
          <cell r="AE149">
            <v>8.5771368734145064</v>
          </cell>
        </row>
        <row r="150">
          <cell r="L150">
            <v>9440</v>
          </cell>
          <cell r="AE150">
            <v>26.388095777524093</v>
          </cell>
        </row>
        <row r="151">
          <cell r="L151">
            <v>9440</v>
          </cell>
          <cell r="AE151">
            <v>6.6127533117706703</v>
          </cell>
        </row>
        <row r="152">
          <cell r="L152">
            <v>9440</v>
          </cell>
          <cell r="AE152">
            <v>18.157958791222725</v>
          </cell>
        </row>
        <row r="153">
          <cell r="L153">
            <v>9440</v>
          </cell>
          <cell r="AE153">
            <v>6.3141231747843687</v>
          </cell>
        </row>
        <row r="154">
          <cell r="L154">
            <v>9440</v>
          </cell>
          <cell r="AE154">
            <v>1.0949450925925877</v>
          </cell>
        </row>
        <row r="155">
          <cell r="L155">
            <v>9440</v>
          </cell>
          <cell r="AE155">
            <v>15.571657421359712</v>
          </cell>
        </row>
        <row r="156">
          <cell r="L156">
            <v>9440</v>
          </cell>
          <cell r="AE156">
            <v>5.1634382432775192</v>
          </cell>
        </row>
        <row r="157">
          <cell r="L157">
            <v>9440</v>
          </cell>
          <cell r="AE157">
            <v>12.141520435058341</v>
          </cell>
        </row>
        <row r="158">
          <cell r="L158">
            <v>9440</v>
          </cell>
          <cell r="AE158">
            <v>18.179876599441904</v>
          </cell>
        </row>
        <row r="159">
          <cell r="L159">
            <v>9440</v>
          </cell>
          <cell r="AE159">
            <v>8.2100135857432726</v>
          </cell>
        </row>
        <row r="160">
          <cell r="L160">
            <v>9440</v>
          </cell>
          <cell r="AE160">
            <v>13.360698517250121</v>
          </cell>
        </row>
        <row r="161">
          <cell r="L161">
            <v>9440</v>
          </cell>
          <cell r="AE161">
            <v>4.7935752295788889</v>
          </cell>
        </row>
        <row r="162">
          <cell r="L162">
            <v>9440</v>
          </cell>
          <cell r="AE162">
            <v>1.6428902980720397</v>
          </cell>
        </row>
        <row r="163">
          <cell r="L163">
            <v>9440</v>
          </cell>
          <cell r="AE163">
            <v>12.190835503551492</v>
          </cell>
        </row>
        <row r="164">
          <cell r="L164">
            <v>9440</v>
          </cell>
          <cell r="AE164">
            <v>3.7387807090309439</v>
          </cell>
        </row>
        <row r="165">
          <cell r="L165">
            <v>9440</v>
          </cell>
          <cell r="AE165">
            <v>9.1716574213597113</v>
          </cell>
        </row>
        <row r="166">
          <cell r="L166">
            <v>9440</v>
          </cell>
          <cell r="AE166">
            <v>9.3606985172501211</v>
          </cell>
        </row>
        <row r="167">
          <cell r="L167">
            <v>9440</v>
          </cell>
          <cell r="AE167">
            <v>12.155219065195327</v>
          </cell>
        </row>
        <row r="168">
          <cell r="L168">
            <v>9440</v>
          </cell>
          <cell r="AE168">
            <v>26.270287558346013</v>
          </cell>
        </row>
        <row r="169">
          <cell r="L169">
            <v>9440</v>
          </cell>
          <cell r="AE169">
            <v>12.04289029807204</v>
          </cell>
        </row>
        <row r="170">
          <cell r="L170">
            <v>9440</v>
          </cell>
          <cell r="AE170">
            <v>5.6154930377980667</v>
          </cell>
        </row>
        <row r="171">
          <cell r="L171">
            <v>9440</v>
          </cell>
          <cell r="AE171">
            <v>6.2839861884829986</v>
          </cell>
        </row>
        <row r="172">
          <cell r="L172">
            <v>9440</v>
          </cell>
          <cell r="AE172">
            <v>25.982616325469301</v>
          </cell>
        </row>
        <row r="173">
          <cell r="L173">
            <v>9440</v>
          </cell>
          <cell r="AE173">
            <v>12.289465640537793</v>
          </cell>
        </row>
        <row r="174">
          <cell r="L174">
            <v>9440</v>
          </cell>
          <cell r="AE174">
            <v>19.640150572044643</v>
          </cell>
        </row>
        <row r="175">
          <cell r="L175">
            <v>9440</v>
          </cell>
          <cell r="AE175">
            <v>1.4757670104008069</v>
          </cell>
        </row>
        <row r="176">
          <cell r="L176">
            <v>9440</v>
          </cell>
          <cell r="AE176">
            <v>6.5579587912227248</v>
          </cell>
        </row>
        <row r="177">
          <cell r="L177">
            <v>9440</v>
          </cell>
          <cell r="AE177">
            <v>4.757958791222725</v>
          </cell>
        </row>
        <row r="178">
          <cell r="L178">
            <v>9440</v>
          </cell>
          <cell r="AE178">
            <v>23.237410846017244</v>
          </cell>
        </row>
        <row r="179">
          <cell r="L179">
            <v>9440</v>
          </cell>
          <cell r="AE179">
            <v>8.8757670104008071</v>
          </cell>
        </row>
        <row r="180">
          <cell r="L180">
            <v>9440</v>
          </cell>
          <cell r="AE180">
            <v>18.623712215880261</v>
          </cell>
        </row>
        <row r="181">
          <cell r="L181">
            <v>9440</v>
          </cell>
          <cell r="AE181">
            <v>25.683986188482997</v>
          </cell>
        </row>
        <row r="182">
          <cell r="L182">
            <v>9440</v>
          </cell>
          <cell r="AE182">
            <v>10.215493037798067</v>
          </cell>
        </row>
        <row r="183">
          <cell r="L183">
            <v>9440</v>
          </cell>
          <cell r="AE183">
            <v>21.294945092592588</v>
          </cell>
        </row>
        <row r="184">
          <cell r="L184">
            <v>9440</v>
          </cell>
          <cell r="AE184">
            <v>17.678506736428204</v>
          </cell>
        </row>
        <row r="185">
          <cell r="L185">
            <v>9440</v>
          </cell>
          <cell r="AE185">
            <v>15.760698517250121</v>
          </cell>
        </row>
        <row r="186">
          <cell r="L186">
            <v>9440</v>
          </cell>
          <cell r="AE186">
            <v>3.2401505720446426</v>
          </cell>
        </row>
        <row r="187">
          <cell r="L187">
            <v>9440</v>
          </cell>
          <cell r="AE187">
            <v>23.031931393962452</v>
          </cell>
        </row>
        <row r="188">
          <cell r="L188">
            <v>9440</v>
          </cell>
          <cell r="AE188">
            <v>17.897684818619986</v>
          </cell>
        </row>
        <row r="189">
          <cell r="L189">
            <v>9440</v>
          </cell>
          <cell r="AE189">
            <v>19.867547832318614</v>
          </cell>
        </row>
        <row r="190">
          <cell r="L190">
            <v>9440</v>
          </cell>
          <cell r="AE190">
            <v>10.604534133688478</v>
          </cell>
        </row>
        <row r="191">
          <cell r="L191">
            <v>9440</v>
          </cell>
          <cell r="AE191">
            <v>0.59083550355149184</v>
          </cell>
        </row>
        <row r="192">
          <cell r="L192">
            <v>9440</v>
          </cell>
          <cell r="AE192">
            <v>26.25384920218163</v>
          </cell>
        </row>
        <row r="193">
          <cell r="L193">
            <v>9440</v>
          </cell>
          <cell r="AE193">
            <v>17.314123174784367</v>
          </cell>
        </row>
        <row r="194">
          <cell r="L194">
            <v>9440</v>
          </cell>
          <cell r="AE194">
            <v>11.316862900811765</v>
          </cell>
        </row>
        <row r="195">
          <cell r="L195">
            <v>9440</v>
          </cell>
          <cell r="AE195">
            <v>1.1469998871131357</v>
          </cell>
        </row>
        <row r="196">
          <cell r="L196">
            <v>9440</v>
          </cell>
          <cell r="AE196">
            <v>26.81275331177067</v>
          </cell>
        </row>
        <row r="197">
          <cell r="L197">
            <v>9440</v>
          </cell>
          <cell r="AE197">
            <v>20.286725914510395</v>
          </cell>
        </row>
        <row r="198">
          <cell r="L198">
            <v>9440</v>
          </cell>
          <cell r="AE198">
            <v>16.601794407661082</v>
          </cell>
        </row>
        <row r="199">
          <cell r="L199">
            <v>9440</v>
          </cell>
          <cell r="AE199" t="str">
            <v/>
          </cell>
        </row>
        <row r="200">
          <cell r="L200">
            <v>9440</v>
          </cell>
          <cell r="AE200">
            <v>1.9031642706747796</v>
          </cell>
        </row>
        <row r="201">
          <cell r="L201">
            <v>9440</v>
          </cell>
          <cell r="AE201">
            <v>5.4237122158802586</v>
          </cell>
        </row>
        <row r="202">
          <cell r="L202">
            <v>9440</v>
          </cell>
          <cell r="AE202">
            <v>1.1168629008117659</v>
          </cell>
        </row>
        <row r="203">
          <cell r="L203">
            <v>9440</v>
          </cell>
          <cell r="AE203">
            <v>5.8072738597158757</v>
          </cell>
        </row>
        <row r="204">
          <cell r="L204">
            <v>9440</v>
          </cell>
          <cell r="AE204">
            <v>12.294945092592588</v>
          </cell>
        </row>
        <row r="205">
          <cell r="L205">
            <v>9440</v>
          </cell>
          <cell r="AE205">
            <v>2.4675478323186151</v>
          </cell>
        </row>
        <row r="206">
          <cell r="L206">
            <v>9440</v>
          </cell>
          <cell r="AE206">
            <v>8.9963149556062856</v>
          </cell>
        </row>
        <row r="207">
          <cell r="L207">
            <v>9440</v>
          </cell>
          <cell r="AE207">
            <v>1.1524793391679302</v>
          </cell>
        </row>
        <row r="208">
          <cell r="L208">
            <v>9440</v>
          </cell>
          <cell r="AE208">
            <v>11.70316427067478</v>
          </cell>
        </row>
        <row r="209">
          <cell r="L209">
            <v>9440</v>
          </cell>
          <cell r="AE209">
            <v>10.125082078893957</v>
          </cell>
        </row>
        <row r="210">
          <cell r="L210">
            <v>9440</v>
          </cell>
          <cell r="AE210">
            <v>8.2620683802638197</v>
          </cell>
        </row>
        <row r="211">
          <cell r="L211">
            <v>9440</v>
          </cell>
          <cell r="AE211" t="str">
            <v/>
          </cell>
        </row>
        <row r="212">
          <cell r="L212">
            <v>9440</v>
          </cell>
          <cell r="AE212">
            <v>9.007273859715875</v>
          </cell>
        </row>
        <row r="213">
          <cell r="L213">
            <v>9440</v>
          </cell>
          <cell r="AE213">
            <v>10.799054681633683</v>
          </cell>
        </row>
        <row r="214">
          <cell r="L214">
            <v>9440</v>
          </cell>
          <cell r="AE214">
            <v>0.11412317478436855</v>
          </cell>
        </row>
        <row r="215">
          <cell r="L215">
            <v>9440</v>
          </cell>
          <cell r="AE215">
            <v>27.352479339167932</v>
          </cell>
        </row>
        <row r="216">
          <cell r="L216">
            <v>9440</v>
          </cell>
          <cell r="AE216">
            <v>8.4182327638254648</v>
          </cell>
        </row>
        <row r="217">
          <cell r="L217">
            <v>9440</v>
          </cell>
          <cell r="AE217">
            <v>10.111383448756971</v>
          </cell>
        </row>
        <row r="218">
          <cell r="L218">
            <v>9440</v>
          </cell>
          <cell r="AE218">
            <v>8.9031642706747789</v>
          </cell>
        </row>
        <row r="219">
          <cell r="L219">
            <v>9440</v>
          </cell>
          <cell r="AE219">
            <v>9.8511094761542317</v>
          </cell>
        </row>
        <row r="220">
          <cell r="L220">
            <v>9440</v>
          </cell>
          <cell r="AE220">
            <v>2.1223423528665601</v>
          </cell>
        </row>
        <row r="221">
          <cell r="L221">
            <v>9440</v>
          </cell>
          <cell r="AE221">
            <v>11.281246462455602</v>
          </cell>
        </row>
        <row r="222">
          <cell r="L222">
            <v>9440</v>
          </cell>
          <cell r="AE222">
            <v>25.675767010400808</v>
          </cell>
        </row>
        <row r="223">
          <cell r="L223">
            <v>9440</v>
          </cell>
          <cell r="AE223">
            <v>5.3497396131405326</v>
          </cell>
        </row>
        <row r="224">
          <cell r="L224">
            <v>9440</v>
          </cell>
          <cell r="AE224">
            <v>22.593575229578889</v>
          </cell>
        </row>
        <row r="225">
          <cell r="L225">
            <v>9440</v>
          </cell>
          <cell r="AE225">
            <v>1.1168629008117659</v>
          </cell>
        </row>
        <row r="226">
          <cell r="L226">
            <v>9440</v>
          </cell>
          <cell r="AE226">
            <v>1.3004245446473823</v>
          </cell>
        </row>
        <row r="227">
          <cell r="L227">
            <v>9440</v>
          </cell>
          <cell r="AE227">
            <v>11.434671119989847</v>
          </cell>
        </row>
        <row r="228">
          <cell r="L228">
            <v>9440</v>
          </cell>
          <cell r="AE228">
            <v>0.57439714738710823</v>
          </cell>
        </row>
        <row r="229">
          <cell r="L229">
            <v>9440</v>
          </cell>
          <cell r="AE229">
            <v>14.705903996702176</v>
          </cell>
        </row>
        <row r="230">
          <cell r="L230">
            <v>9440</v>
          </cell>
          <cell r="AE230">
            <v>13.308643722729574</v>
          </cell>
        </row>
        <row r="231">
          <cell r="L231">
            <v>9440</v>
          </cell>
          <cell r="AE231">
            <v>17.199054681633683</v>
          </cell>
        </row>
        <row r="232">
          <cell r="L232">
            <v>9440</v>
          </cell>
          <cell r="AE232">
            <v>6.2511094761542312</v>
          </cell>
        </row>
        <row r="233">
          <cell r="L233">
            <v>9440</v>
          </cell>
          <cell r="AE233">
            <v>4.6045341336884782</v>
          </cell>
        </row>
        <row r="234">
          <cell r="L234">
            <v>9440</v>
          </cell>
          <cell r="AE234">
            <v>12.157958791222725</v>
          </cell>
        </row>
        <row r="235">
          <cell r="L235">
            <v>9440</v>
          </cell>
          <cell r="AE235">
            <v>6.1606985172501219</v>
          </cell>
        </row>
        <row r="236">
          <cell r="L236">
            <v>9440</v>
          </cell>
          <cell r="AE236">
            <v>11.481246462455601</v>
          </cell>
        </row>
        <row r="237">
          <cell r="L237">
            <v>9440</v>
          </cell>
          <cell r="AE237">
            <v>12.618232763825464</v>
          </cell>
        </row>
        <row r="238">
          <cell r="L238">
            <v>9440</v>
          </cell>
          <cell r="AE238">
            <v>12.023712215880259</v>
          </cell>
        </row>
        <row r="239">
          <cell r="L239">
            <v>9440</v>
          </cell>
          <cell r="AE239">
            <v>14.174397147387108</v>
          </cell>
        </row>
        <row r="240">
          <cell r="L240">
            <v>9440</v>
          </cell>
          <cell r="AE240">
            <v>12.231931393962451</v>
          </cell>
        </row>
        <row r="241">
          <cell r="L241">
            <v>9440</v>
          </cell>
          <cell r="AE241">
            <v>18.681246462455601</v>
          </cell>
        </row>
        <row r="242">
          <cell r="L242">
            <v>9440</v>
          </cell>
          <cell r="AE242">
            <v>2.9086437227295741</v>
          </cell>
        </row>
        <row r="243">
          <cell r="L243">
            <v>9440</v>
          </cell>
          <cell r="AE243">
            <v>26.152479339167929</v>
          </cell>
        </row>
        <row r="244">
          <cell r="L244">
            <v>9440</v>
          </cell>
          <cell r="AE244">
            <v>13.437410846017245</v>
          </cell>
        </row>
        <row r="245">
          <cell r="L245">
            <v>9440</v>
          </cell>
          <cell r="AE245">
            <v>19.31138344875697</v>
          </cell>
        </row>
        <row r="246">
          <cell r="L246">
            <v>9440</v>
          </cell>
          <cell r="AE246">
            <v>8.8620683802638212</v>
          </cell>
        </row>
        <row r="247">
          <cell r="L247">
            <v>9440</v>
          </cell>
          <cell r="AE247">
            <v>26.642890298072039</v>
          </cell>
        </row>
        <row r="248">
          <cell r="L248">
            <v>9440</v>
          </cell>
          <cell r="AE248">
            <v>4.1415204350583412</v>
          </cell>
        </row>
        <row r="249">
          <cell r="L249">
            <v>9440</v>
          </cell>
          <cell r="AE249">
            <v>4.985356051496697</v>
          </cell>
        </row>
        <row r="250">
          <cell r="L250">
            <v>9440</v>
          </cell>
          <cell r="AE250">
            <v>20.275767010400806</v>
          </cell>
        </row>
        <row r="251">
          <cell r="L251">
            <v>9440</v>
          </cell>
          <cell r="AE251">
            <v>6.2839861884829986</v>
          </cell>
        </row>
        <row r="252">
          <cell r="L252">
            <v>9440</v>
          </cell>
          <cell r="AE252">
            <v>26.215493037798066</v>
          </cell>
        </row>
        <row r="253">
          <cell r="L253">
            <v>9440</v>
          </cell>
          <cell r="AE253">
            <v>26.171657421359711</v>
          </cell>
        </row>
        <row r="254">
          <cell r="L254">
            <v>9440</v>
          </cell>
          <cell r="AE254">
            <v>18.982616325469301</v>
          </cell>
        </row>
        <row r="255">
          <cell r="L255">
            <v>9440</v>
          </cell>
          <cell r="AE255">
            <v>18.374397147387107</v>
          </cell>
        </row>
        <row r="256">
          <cell r="L256">
            <v>9440</v>
          </cell>
          <cell r="AE256">
            <v>9.1113834487569711</v>
          </cell>
        </row>
        <row r="257">
          <cell r="L257">
            <v>9440</v>
          </cell>
          <cell r="AE257">
            <v>25.681246462455601</v>
          </cell>
        </row>
        <row r="258">
          <cell r="L258">
            <v>9440</v>
          </cell>
          <cell r="AE258">
            <v>6.7113834487569717</v>
          </cell>
        </row>
        <row r="259">
          <cell r="L259">
            <v>9440</v>
          </cell>
          <cell r="AE259">
            <v>10.985356051496698</v>
          </cell>
        </row>
        <row r="260">
          <cell r="L260">
            <v>9440</v>
          </cell>
          <cell r="AE260">
            <v>4.1250820788939579</v>
          </cell>
        </row>
        <row r="261">
          <cell r="L261">
            <v>9440</v>
          </cell>
          <cell r="AE261">
            <v>9.6593286542364236</v>
          </cell>
        </row>
        <row r="262">
          <cell r="L262">
            <v>9440</v>
          </cell>
          <cell r="AE262">
            <v>20.56069851725012</v>
          </cell>
        </row>
        <row r="263">
          <cell r="L263">
            <v>9440</v>
          </cell>
          <cell r="AE263">
            <v>2.1826163254692998</v>
          </cell>
        </row>
        <row r="264">
          <cell r="L264">
            <v>9440</v>
          </cell>
          <cell r="AE264">
            <v>20.714123174784369</v>
          </cell>
        </row>
        <row r="265">
          <cell r="L265">
            <v>9440</v>
          </cell>
          <cell r="AE265">
            <v>4.7196026268391629</v>
          </cell>
        </row>
        <row r="266">
          <cell r="L266">
            <v>9440</v>
          </cell>
          <cell r="AE266">
            <v>2.4593286542364234</v>
          </cell>
        </row>
        <row r="267">
          <cell r="L267">
            <v>9440</v>
          </cell>
          <cell r="AE267">
            <v>6.3990546816336833</v>
          </cell>
        </row>
        <row r="268">
          <cell r="L268">
            <v>9440</v>
          </cell>
          <cell r="AE268">
            <v>7.0401505720446425</v>
          </cell>
        </row>
        <row r="269">
          <cell r="L269">
            <v>9440</v>
          </cell>
          <cell r="AE269">
            <v>9.3223423528665599</v>
          </cell>
        </row>
        <row r="270">
          <cell r="L270">
            <v>9440</v>
          </cell>
          <cell r="AE270">
            <v>15.01275331177067</v>
          </cell>
        </row>
        <row r="271">
          <cell r="L271">
            <v>9440</v>
          </cell>
          <cell r="AE271" t="str">
            <v/>
          </cell>
        </row>
        <row r="272">
          <cell r="L272">
            <v>9440</v>
          </cell>
          <cell r="AE272">
            <v>15.70316427067478</v>
          </cell>
        </row>
        <row r="273">
          <cell r="L273">
            <v>9440</v>
          </cell>
          <cell r="AE273">
            <v>11.829191667935053</v>
          </cell>
        </row>
        <row r="274">
          <cell r="L274">
            <v>9440</v>
          </cell>
          <cell r="AE274">
            <v>5.3333012569761493</v>
          </cell>
        </row>
        <row r="275">
          <cell r="L275">
            <v>9440</v>
          </cell>
          <cell r="AE275">
            <v>23.755219065195327</v>
          </cell>
        </row>
        <row r="276">
          <cell r="L276">
            <v>9440</v>
          </cell>
          <cell r="AE276">
            <v>11.316862900811765</v>
          </cell>
        </row>
        <row r="277">
          <cell r="L277">
            <v>9440</v>
          </cell>
          <cell r="AE277">
            <v>5.5661779693049169</v>
          </cell>
        </row>
        <row r="278">
          <cell r="L278">
            <v>9440</v>
          </cell>
          <cell r="AE278">
            <v>11.253849202181629</v>
          </cell>
        </row>
        <row r="279">
          <cell r="L279">
            <v>9440</v>
          </cell>
          <cell r="AE279">
            <v>10.141520435058341</v>
          </cell>
        </row>
        <row r="280">
          <cell r="L280">
            <v>9440</v>
          </cell>
          <cell r="AE280">
            <v>11.97165742135971</v>
          </cell>
        </row>
        <row r="281">
          <cell r="L281">
            <v>9440</v>
          </cell>
          <cell r="AE281">
            <v>11.508643722729573</v>
          </cell>
        </row>
        <row r="282">
          <cell r="L282">
            <v>9440</v>
          </cell>
          <cell r="AE282">
            <v>19.179876599441904</v>
          </cell>
        </row>
        <row r="283">
          <cell r="L283">
            <v>9440</v>
          </cell>
          <cell r="AE283">
            <v>12.508643722729573</v>
          </cell>
        </row>
        <row r="284">
          <cell r="L284">
            <v>9440</v>
          </cell>
          <cell r="AE284">
            <v>17.182616325469301</v>
          </cell>
        </row>
        <row r="285">
          <cell r="L285">
            <v>9440</v>
          </cell>
          <cell r="AE285">
            <v>5.4072738597158754</v>
          </cell>
        </row>
        <row r="286">
          <cell r="L286">
            <v>9440</v>
          </cell>
          <cell r="AE286">
            <v>23.171657421359711</v>
          </cell>
        </row>
        <row r="287">
          <cell r="L287">
            <v>9440</v>
          </cell>
          <cell r="AE287">
            <v>21.136040983003547</v>
          </cell>
        </row>
        <row r="288">
          <cell r="L288">
            <v>9440</v>
          </cell>
          <cell r="AE288">
            <v>6.4456300240994366</v>
          </cell>
        </row>
        <row r="289">
          <cell r="L289">
            <v>9440</v>
          </cell>
          <cell r="AE289">
            <v>11.875767010400807</v>
          </cell>
        </row>
        <row r="290">
          <cell r="L290">
            <v>9440</v>
          </cell>
          <cell r="AE290">
            <v>16.267547832318616</v>
          </cell>
        </row>
        <row r="291">
          <cell r="L291">
            <v>9440</v>
          </cell>
          <cell r="AE291">
            <v>22.489465640537794</v>
          </cell>
        </row>
        <row r="292">
          <cell r="L292">
            <v>9440</v>
          </cell>
          <cell r="AE292">
            <v>3.7771368734145057</v>
          </cell>
        </row>
        <row r="293">
          <cell r="L293">
            <v>9440</v>
          </cell>
          <cell r="AE293">
            <v>18.179876599441904</v>
          </cell>
        </row>
        <row r="294">
          <cell r="L294">
            <v>9440</v>
          </cell>
          <cell r="AE294">
            <v>11.979876599441903</v>
          </cell>
        </row>
        <row r="295">
          <cell r="L295">
            <v>9440</v>
          </cell>
          <cell r="AE295">
            <v>5.8182327638254643</v>
          </cell>
        </row>
        <row r="296">
          <cell r="L296">
            <v>9440</v>
          </cell>
          <cell r="AE296">
            <v>8.727821804921355</v>
          </cell>
        </row>
        <row r="297">
          <cell r="L297">
            <v>9440</v>
          </cell>
          <cell r="AE297">
            <v>6.4867259145103962</v>
          </cell>
        </row>
        <row r="298">
          <cell r="L298">
            <v>9440</v>
          </cell>
          <cell r="AE298">
            <v>8.2045341336884778</v>
          </cell>
        </row>
        <row r="299">
          <cell r="L299">
            <v>9440</v>
          </cell>
          <cell r="AE299">
            <v>4.3963149556062859</v>
          </cell>
        </row>
        <row r="300">
          <cell r="L300">
            <v>9440</v>
          </cell>
          <cell r="AE300" t="str">
            <v/>
          </cell>
        </row>
        <row r="301">
          <cell r="L301">
            <v>9440</v>
          </cell>
          <cell r="AE301">
            <v>3.878506736428204</v>
          </cell>
        </row>
        <row r="302">
          <cell r="L302">
            <v>9440</v>
          </cell>
          <cell r="AE302">
            <v>1.3442601610857383</v>
          </cell>
        </row>
        <row r="303">
          <cell r="L303">
            <v>9440</v>
          </cell>
          <cell r="AE303">
            <v>3.3141231747843687</v>
          </cell>
        </row>
        <row r="304">
          <cell r="L304">
            <v>9440</v>
          </cell>
          <cell r="AE304">
            <v>18.300424544647381</v>
          </cell>
        </row>
        <row r="305">
          <cell r="L305">
            <v>9440</v>
          </cell>
          <cell r="AE305">
            <v>8.6456300240994377</v>
          </cell>
        </row>
        <row r="306">
          <cell r="L306">
            <v>9440</v>
          </cell>
          <cell r="AE306">
            <v>26.675767010400808</v>
          </cell>
        </row>
        <row r="307">
          <cell r="L307">
            <v>9440</v>
          </cell>
          <cell r="AE307">
            <v>6.4620683802638208</v>
          </cell>
        </row>
        <row r="308">
          <cell r="L308">
            <v>9440</v>
          </cell>
          <cell r="AE308">
            <v>14.963438243277519</v>
          </cell>
        </row>
        <row r="309">
          <cell r="L309">
            <v>9440</v>
          </cell>
          <cell r="AE309">
            <v>8.683986188482999</v>
          </cell>
        </row>
        <row r="310">
          <cell r="L310">
            <v>9440</v>
          </cell>
          <cell r="AE310">
            <v>2.371657421359711</v>
          </cell>
        </row>
        <row r="311">
          <cell r="L311">
            <v>9440</v>
          </cell>
          <cell r="AE311">
            <v>8.7250820788939585</v>
          </cell>
        </row>
        <row r="312">
          <cell r="L312">
            <v>9440</v>
          </cell>
          <cell r="AE312">
            <v>9.933301256976149</v>
          </cell>
        </row>
        <row r="313">
          <cell r="L313">
            <v>9440</v>
          </cell>
          <cell r="AE313">
            <v>17.445630024099437</v>
          </cell>
        </row>
        <row r="314">
          <cell r="L314">
            <v>9440</v>
          </cell>
          <cell r="AE314" t="str">
            <v/>
          </cell>
        </row>
        <row r="315">
          <cell r="L315">
            <v>9440</v>
          </cell>
          <cell r="AE315">
            <v>16.210013585743273</v>
          </cell>
        </row>
        <row r="316">
          <cell r="L316">
            <v>9440</v>
          </cell>
          <cell r="AE316">
            <v>26.736040983003548</v>
          </cell>
        </row>
        <row r="317">
          <cell r="L317">
            <v>9440</v>
          </cell>
          <cell r="AE317">
            <v>20.711383448756973</v>
          </cell>
        </row>
        <row r="318">
          <cell r="L318">
            <v>9440</v>
          </cell>
          <cell r="AE318">
            <v>17.870287558346014</v>
          </cell>
        </row>
        <row r="319">
          <cell r="L319">
            <v>9440</v>
          </cell>
          <cell r="AE319">
            <v>11.500424544647382</v>
          </cell>
        </row>
        <row r="320">
          <cell r="L320">
            <v>9440</v>
          </cell>
          <cell r="AE320">
            <v>12.234671119989848</v>
          </cell>
        </row>
        <row r="321">
          <cell r="L321">
            <v>9440</v>
          </cell>
          <cell r="AE321">
            <v>10.678506736428204</v>
          </cell>
        </row>
        <row r="322">
          <cell r="L322">
            <v>9440</v>
          </cell>
          <cell r="AE322">
            <v>14.13330125697615</v>
          </cell>
        </row>
        <row r="323">
          <cell r="L323">
            <v>9440</v>
          </cell>
          <cell r="AE323">
            <v>9.8702875583460123</v>
          </cell>
        </row>
        <row r="324">
          <cell r="L324">
            <v>9440</v>
          </cell>
          <cell r="AE324">
            <v>13.171657421359711</v>
          </cell>
        </row>
        <row r="325">
          <cell r="L325">
            <v>9440</v>
          </cell>
          <cell r="AE325">
            <v>11.122342352866561</v>
          </cell>
        </row>
        <row r="326">
          <cell r="L326">
            <v>9440</v>
          </cell>
          <cell r="AE326">
            <v>18.694945092592587</v>
          </cell>
        </row>
        <row r="327">
          <cell r="L327">
            <v>9440</v>
          </cell>
          <cell r="AE327">
            <v>4.6182327638254641</v>
          </cell>
        </row>
        <row r="328">
          <cell r="L328">
            <v>9440</v>
          </cell>
          <cell r="AE328">
            <v>4.6374108460172456</v>
          </cell>
        </row>
        <row r="329">
          <cell r="L329">
            <v>9440</v>
          </cell>
          <cell r="AE329">
            <v>9.0538492021816293</v>
          </cell>
        </row>
        <row r="330">
          <cell r="L330">
            <v>9440</v>
          </cell>
          <cell r="AE330">
            <v>9.6456300240994377</v>
          </cell>
        </row>
        <row r="331">
          <cell r="L331">
            <v>9440</v>
          </cell>
          <cell r="AE331">
            <v>6.1387807090309439</v>
          </cell>
        </row>
        <row r="332">
          <cell r="L332">
            <v>9440</v>
          </cell>
          <cell r="AE332">
            <v>4.9689176953323138</v>
          </cell>
        </row>
        <row r="333">
          <cell r="L333">
            <v>9440</v>
          </cell>
          <cell r="AE333">
            <v>9.4511094761542314</v>
          </cell>
        </row>
        <row r="334">
          <cell r="L334">
            <v>9440</v>
          </cell>
          <cell r="AE334">
            <v>17.530561530948752</v>
          </cell>
        </row>
        <row r="335">
          <cell r="L335">
            <v>9440</v>
          </cell>
          <cell r="AE335">
            <v>3.779876599441903</v>
          </cell>
        </row>
        <row r="336">
          <cell r="L336">
            <v>9440</v>
          </cell>
          <cell r="AE336">
            <v>12.026451941907656</v>
          </cell>
        </row>
        <row r="337">
          <cell r="L337">
            <v>9440</v>
          </cell>
          <cell r="AE337">
            <v>12.297684818619985</v>
          </cell>
        </row>
        <row r="338">
          <cell r="L338">
            <v>9440</v>
          </cell>
          <cell r="AE338">
            <v>14.379876599441904</v>
          </cell>
        </row>
        <row r="339">
          <cell r="L339">
            <v>9440</v>
          </cell>
          <cell r="AE339">
            <v>8.6072738597158747</v>
          </cell>
        </row>
        <row r="340">
          <cell r="L340">
            <v>9440</v>
          </cell>
          <cell r="AE340">
            <v>11.237410846017244</v>
          </cell>
        </row>
        <row r="341">
          <cell r="L341">
            <v>9440</v>
          </cell>
          <cell r="AE341">
            <v>10.97165742135971</v>
          </cell>
        </row>
        <row r="342">
          <cell r="L342">
            <v>9440</v>
          </cell>
          <cell r="AE342">
            <v>11.445630024099437</v>
          </cell>
        </row>
        <row r="343">
          <cell r="L343">
            <v>9440</v>
          </cell>
          <cell r="AE343">
            <v>10.105903996702176</v>
          </cell>
        </row>
        <row r="344">
          <cell r="L344">
            <v>9440</v>
          </cell>
          <cell r="AE344">
            <v>11.95247933916793</v>
          </cell>
        </row>
        <row r="345">
          <cell r="L345">
            <v>9440</v>
          </cell>
          <cell r="AE345">
            <v>12.004534133688479</v>
          </cell>
        </row>
        <row r="346">
          <cell r="L346">
            <v>9440</v>
          </cell>
          <cell r="AE346" t="str">
            <v/>
          </cell>
        </row>
        <row r="347">
          <cell r="L347">
            <v>9440</v>
          </cell>
          <cell r="AE347">
            <v>3.2045341336884783</v>
          </cell>
        </row>
        <row r="348">
          <cell r="L348">
            <v>9440</v>
          </cell>
          <cell r="AE348">
            <v>10.927821804921354</v>
          </cell>
        </row>
        <row r="349">
          <cell r="L349">
            <v>9440</v>
          </cell>
          <cell r="AE349">
            <v>9.6237122158802588</v>
          </cell>
        </row>
        <row r="350">
          <cell r="L350">
            <v>9440</v>
          </cell>
          <cell r="AE350">
            <v>4.1606985172501219</v>
          </cell>
        </row>
        <row r="351">
          <cell r="L351">
            <v>9440</v>
          </cell>
          <cell r="AE351">
            <v>27.264808106291216</v>
          </cell>
        </row>
        <row r="352">
          <cell r="L352">
            <v>9440</v>
          </cell>
          <cell r="AE352" t="str">
            <v/>
          </cell>
        </row>
        <row r="353">
          <cell r="L353">
            <v>9440</v>
          </cell>
          <cell r="AE353">
            <v>4.3963149556062859</v>
          </cell>
        </row>
        <row r="354">
          <cell r="L354">
            <v>9440</v>
          </cell>
          <cell r="AE354">
            <v>11.234671119989848</v>
          </cell>
        </row>
        <row r="355">
          <cell r="L355">
            <v>9440</v>
          </cell>
          <cell r="AE355">
            <v>13.63193139396245</v>
          </cell>
        </row>
        <row r="356">
          <cell r="L356">
            <v>9440</v>
          </cell>
          <cell r="AE356">
            <v>9.2976848186199845</v>
          </cell>
        </row>
        <row r="357">
          <cell r="L357">
            <v>9440</v>
          </cell>
          <cell r="AE357">
            <v>16.401794407661082</v>
          </cell>
        </row>
        <row r="358">
          <cell r="L358">
            <v>9440</v>
          </cell>
          <cell r="AE358">
            <v>20.136040983003547</v>
          </cell>
        </row>
        <row r="359">
          <cell r="L359">
            <v>9440</v>
          </cell>
          <cell r="AE359">
            <v>14.146999887113136</v>
          </cell>
        </row>
        <row r="360">
          <cell r="L360">
            <v>9440</v>
          </cell>
          <cell r="AE360">
            <v>15.596314955606287</v>
          </cell>
        </row>
        <row r="361">
          <cell r="L361">
            <v>9440</v>
          </cell>
          <cell r="AE361">
            <v>26.114123174784368</v>
          </cell>
        </row>
        <row r="362">
          <cell r="L362">
            <v>9440</v>
          </cell>
          <cell r="AE362">
            <v>1.3168629008117658</v>
          </cell>
        </row>
        <row r="363">
          <cell r="L363">
            <v>9440</v>
          </cell>
          <cell r="AE363">
            <v>2.4209724898528617</v>
          </cell>
        </row>
        <row r="364">
          <cell r="L364">
            <v>9440</v>
          </cell>
          <cell r="AE364">
            <v>5.1826163254692998</v>
          </cell>
        </row>
        <row r="365">
          <cell r="L365">
            <v>9440</v>
          </cell>
          <cell r="AE365">
            <v>9.3141231747843687</v>
          </cell>
        </row>
        <row r="366">
          <cell r="L366">
            <v>9440</v>
          </cell>
          <cell r="AE366">
            <v>10.207273859715876</v>
          </cell>
        </row>
        <row r="367">
          <cell r="L367">
            <v>9440</v>
          </cell>
          <cell r="AE367">
            <v>4.1661779693049166</v>
          </cell>
        </row>
        <row r="368">
          <cell r="L368">
            <v>9440</v>
          </cell>
          <cell r="AE368">
            <v>1.6839861884829987</v>
          </cell>
        </row>
        <row r="369">
          <cell r="L369">
            <v>9440</v>
          </cell>
          <cell r="AE369">
            <v>10.303164270674779</v>
          </cell>
        </row>
        <row r="370">
          <cell r="L370">
            <v>9440</v>
          </cell>
          <cell r="AE370">
            <v>0.19357522957888909</v>
          </cell>
        </row>
        <row r="371">
          <cell r="L371">
            <v>9440</v>
          </cell>
          <cell r="AE371">
            <v>6.330561530948752</v>
          </cell>
        </row>
        <row r="372">
          <cell r="L372">
            <v>9440</v>
          </cell>
          <cell r="AE372">
            <v>8.9168629008117666</v>
          </cell>
        </row>
        <row r="373">
          <cell r="L373">
            <v>9440</v>
          </cell>
          <cell r="AE373">
            <v>9.2264519419076567</v>
          </cell>
        </row>
        <row r="374">
          <cell r="L374">
            <v>9440</v>
          </cell>
          <cell r="AE374">
            <v>9.7223423528665602</v>
          </cell>
        </row>
        <row r="375">
          <cell r="L375">
            <v>9440</v>
          </cell>
          <cell r="AE375">
            <v>13.399054681633684</v>
          </cell>
        </row>
        <row r="376">
          <cell r="L376">
            <v>9440</v>
          </cell>
          <cell r="AE376">
            <v>26.081246462455603</v>
          </cell>
        </row>
        <row r="377">
          <cell r="L377">
            <v>9440</v>
          </cell>
          <cell r="AE377">
            <v>17.023712215880259</v>
          </cell>
        </row>
        <row r="378">
          <cell r="L378">
            <v>9440</v>
          </cell>
          <cell r="AE378">
            <v>10.157958791222725</v>
          </cell>
        </row>
        <row r="379">
          <cell r="L379">
            <v>9440</v>
          </cell>
          <cell r="AE379">
            <v>20.81275331177067</v>
          </cell>
        </row>
        <row r="380">
          <cell r="L380">
            <v>9440</v>
          </cell>
          <cell r="AE380">
            <v>10.681246462455601</v>
          </cell>
        </row>
        <row r="381">
          <cell r="L381">
            <v>9440</v>
          </cell>
          <cell r="AE381">
            <v>1.1469998871131357</v>
          </cell>
        </row>
        <row r="382">
          <cell r="L382">
            <v>9440</v>
          </cell>
          <cell r="AE382">
            <v>6.5771368734145055</v>
          </cell>
        </row>
        <row r="383">
          <cell r="L383">
            <v>9440</v>
          </cell>
          <cell r="AE383">
            <v>17.566177969304917</v>
          </cell>
        </row>
        <row r="384">
          <cell r="L384">
            <v>9440</v>
          </cell>
          <cell r="AE384">
            <v>16.237410846017244</v>
          </cell>
        </row>
        <row r="385">
          <cell r="L385">
            <v>9440</v>
          </cell>
          <cell r="AE385">
            <v>25.903164270674779</v>
          </cell>
        </row>
        <row r="386">
          <cell r="L386">
            <v>9440</v>
          </cell>
          <cell r="AE386">
            <v>8.7250820788939585</v>
          </cell>
        </row>
        <row r="387">
          <cell r="L387">
            <v>9440</v>
          </cell>
          <cell r="AE387">
            <v>4.2319313939624505</v>
          </cell>
        </row>
        <row r="388">
          <cell r="L388">
            <v>9440</v>
          </cell>
          <cell r="AE388">
            <v>2.6264519419076562</v>
          </cell>
        </row>
        <row r="389">
          <cell r="L389">
            <v>9440</v>
          </cell>
          <cell r="AE389">
            <v>22.741520435058341</v>
          </cell>
        </row>
        <row r="390">
          <cell r="L390">
            <v>9440</v>
          </cell>
          <cell r="AE390">
            <v>1.2949450925925878</v>
          </cell>
        </row>
        <row r="391">
          <cell r="L391">
            <v>9440</v>
          </cell>
          <cell r="AE391">
            <v>13.037410846017245</v>
          </cell>
        </row>
        <row r="392">
          <cell r="L392">
            <v>9440</v>
          </cell>
          <cell r="AE392">
            <v>23.919602626839165</v>
          </cell>
        </row>
        <row r="393">
          <cell r="L393">
            <v>9440</v>
          </cell>
          <cell r="AE393">
            <v>3.2620683802638206</v>
          </cell>
        </row>
        <row r="394">
          <cell r="L394">
            <v>9440</v>
          </cell>
          <cell r="AE394">
            <v>12.171657421359711</v>
          </cell>
        </row>
        <row r="395">
          <cell r="L395">
            <v>9440</v>
          </cell>
          <cell r="AE395">
            <v>2.930561530948752</v>
          </cell>
        </row>
        <row r="396">
          <cell r="L396">
            <v>9440</v>
          </cell>
          <cell r="AE396">
            <v>3.1031642706747795</v>
          </cell>
        </row>
        <row r="397">
          <cell r="L397">
            <v>9440</v>
          </cell>
          <cell r="AE397">
            <v>23.607273859715875</v>
          </cell>
        </row>
        <row r="398">
          <cell r="L398">
            <v>9440</v>
          </cell>
          <cell r="AE398">
            <v>11.220972489852862</v>
          </cell>
        </row>
        <row r="399">
          <cell r="L399">
            <v>9440</v>
          </cell>
          <cell r="AE399">
            <v>23.418232763825465</v>
          </cell>
        </row>
        <row r="400">
          <cell r="L400">
            <v>9440</v>
          </cell>
          <cell r="AE400">
            <v>2.0456300240994372</v>
          </cell>
        </row>
        <row r="401">
          <cell r="L401">
            <v>9440</v>
          </cell>
          <cell r="AE401">
            <v>0.58809577752409459</v>
          </cell>
        </row>
        <row r="402">
          <cell r="L402">
            <v>9440</v>
          </cell>
          <cell r="AE402">
            <v>10.815493037798067</v>
          </cell>
        </row>
        <row r="403">
          <cell r="L403">
            <v>9440</v>
          </cell>
          <cell r="AE403">
            <v>19.634671119989846</v>
          </cell>
        </row>
        <row r="404">
          <cell r="L404">
            <v>9440</v>
          </cell>
          <cell r="AE404">
            <v>13.500424544647382</v>
          </cell>
        </row>
        <row r="405">
          <cell r="L405">
            <v>9440</v>
          </cell>
          <cell r="AE405">
            <v>2.3579587912227247</v>
          </cell>
        </row>
        <row r="406">
          <cell r="L406">
            <v>9440</v>
          </cell>
          <cell r="AE406">
            <v>19.327821804921356</v>
          </cell>
        </row>
        <row r="407">
          <cell r="L407">
            <v>9440</v>
          </cell>
          <cell r="AE407">
            <v>17.259328654236423</v>
          </cell>
        </row>
        <row r="408">
          <cell r="L408">
            <v>9440</v>
          </cell>
          <cell r="AE408">
            <v>8.9031642706747789</v>
          </cell>
        </row>
        <row r="409">
          <cell r="L409">
            <v>9440</v>
          </cell>
          <cell r="AE409">
            <v>1.393575229578889</v>
          </cell>
        </row>
        <row r="410">
          <cell r="L410">
            <v>9440</v>
          </cell>
          <cell r="AE410">
            <v>24.604534133688478</v>
          </cell>
        </row>
        <row r="411">
          <cell r="L411">
            <v>9440</v>
          </cell>
          <cell r="AE411">
            <v>2.2017944076610809</v>
          </cell>
        </row>
        <row r="412">
          <cell r="L412">
            <v>9440</v>
          </cell>
          <cell r="AE412">
            <v>25.582616325469299</v>
          </cell>
        </row>
        <row r="413">
          <cell r="L413">
            <v>9440</v>
          </cell>
          <cell r="AE413">
            <v>11.481246462455601</v>
          </cell>
        </row>
        <row r="414">
          <cell r="L414">
            <v>9440</v>
          </cell>
          <cell r="AE414">
            <v>1.2785067364282041</v>
          </cell>
        </row>
        <row r="415">
          <cell r="L415">
            <v>9440</v>
          </cell>
          <cell r="AE415">
            <v>25.582616325469299</v>
          </cell>
        </row>
        <row r="416">
          <cell r="L416">
            <v>9440</v>
          </cell>
          <cell r="AE416" t="str">
            <v/>
          </cell>
        </row>
        <row r="417">
          <cell r="L417">
            <v>9440</v>
          </cell>
          <cell r="AE417">
            <v>4.9059039967021771</v>
          </cell>
        </row>
        <row r="418">
          <cell r="L418">
            <v>9440</v>
          </cell>
          <cell r="AE418">
            <v>24.199054681633683</v>
          </cell>
        </row>
        <row r="419">
          <cell r="L419">
            <v>9440</v>
          </cell>
          <cell r="AE419">
            <v>7.9743971473871085</v>
          </cell>
        </row>
        <row r="420">
          <cell r="L420">
            <v>9440</v>
          </cell>
          <cell r="AE420">
            <v>17.349739613140532</v>
          </cell>
        </row>
        <row r="421">
          <cell r="L421">
            <v>9440</v>
          </cell>
          <cell r="AE421">
            <v>23.07302728437341</v>
          </cell>
        </row>
        <row r="422">
          <cell r="L422">
            <v>9440</v>
          </cell>
          <cell r="AE422">
            <v>17.177136873414504</v>
          </cell>
        </row>
        <row r="423">
          <cell r="L423">
            <v>9440</v>
          </cell>
          <cell r="AE423">
            <v>10.95247933916793</v>
          </cell>
        </row>
        <row r="424">
          <cell r="L424">
            <v>9440</v>
          </cell>
          <cell r="AE424">
            <v>10.897684818619984</v>
          </cell>
        </row>
        <row r="425">
          <cell r="L425">
            <v>9440</v>
          </cell>
          <cell r="AE425">
            <v>8.2428902980720391</v>
          </cell>
        </row>
        <row r="426">
          <cell r="L426">
            <v>9440</v>
          </cell>
          <cell r="AE426">
            <v>11.963438243277519</v>
          </cell>
        </row>
        <row r="427">
          <cell r="L427">
            <v>9440</v>
          </cell>
          <cell r="AE427">
            <v>12.215493037798067</v>
          </cell>
        </row>
        <row r="428">
          <cell r="L428">
            <v>9440</v>
          </cell>
          <cell r="AE428">
            <v>21.94426016108574</v>
          </cell>
        </row>
        <row r="429">
          <cell r="L429">
            <v>9440</v>
          </cell>
          <cell r="AE429">
            <v>25.486725914510394</v>
          </cell>
        </row>
        <row r="430">
          <cell r="L430">
            <v>9440</v>
          </cell>
          <cell r="AE430">
            <v>10.064808106291219</v>
          </cell>
        </row>
        <row r="431">
          <cell r="L431">
            <v>9440</v>
          </cell>
          <cell r="AE431">
            <v>25.404534133688479</v>
          </cell>
        </row>
        <row r="432">
          <cell r="L432">
            <v>9440</v>
          </cell>
          <cell r="AE432">
            <v>12.251109476154232</v>
          </cell>
        </row>
        <row r="433">
          <cell r="L433">
            <v>9440</v>
          </cell>
          <cell r="AE433">
            <v>6.1579587912227245</v>
          </cell>
        </row>
        <row r="434">
          <cell r="L434">
            <v>9440</v>
          </cell>
          <cell r="AE434">
            <v>17.530561530948752</v>
          </cell>
        </row>
        <row r="435">
          <cell r="L435">
            <v>9440</v>
          </cell>
          <cell r="AE435">
            <v>12.179876599441902</v>
          </cell>
        </row>
        <row r="436">
          <cell r="L436">
            <v>9440</v>
          </cell>
          <cell r="AE436">
            <v>1.1689176953323137</v>
          </cell>
        </row>
        <row r="437">
          <cell r="L437">
            <v>9440</v>
          </cell>
          <cell r="AE437">
            <v>23.549739613140535</v>
          </cell>
        </row>
        <row r="438">
          <cell r="L438">
            <v>9440</v>
          </cell>
          <cell r="AE438">
            <v>18.467547832318616</v>
          </cell>
        </row>
        <row r="439">
          <cell r="L439">
            <v>9440</v>
          </cell>
          <cell r="AE439">
            <v>21.996314955606287</v>
          </cell>
        </row>
        <row r="440">
          <cell r="L440">
            <v>9440</v>
          </cell>
          <cell r="AE440">
            <v>17.585356051496696</v>
          </cell>
        </row>
        <row r="441">
          <cell r="L441">
            <v>9440</v>
          </cell>
          <cell r="AE441">
            <v>4.0511094761542319</v>
          </cell>
        </row>
        <row r="442">
          <cell r="L442">
            <v>9440</v>
          </cell>
          <cell r="AE442">
            <v>2.1086437227295742</v>
          </cell>
        </row>
        <row r="443">
          <cell r="L443">
            <v>9440</v>
          </cell>
          <cell r="AE443">
            <v>12.114123174784369</v>
          </cell>
        </row>
        <row r="444">
          <cell r="L444">
            <v>9440</v>
          </cell>
          <cell r="AE444">
            <v>14.051109476154231</v>
          </cell>
        </row>
        <row r="445">
          <cell r="L445">
            <v>9440</v>
          </cell>
          <cell r="AE445">
            <v>20.44289029807204</v>
          </cell>
        </row>
        <row r="446">
          <cell r="L446">
            <v>9440</v>
          </cell>
          <cell r="AE446">
            <v>21.26206838026382</v>
          </cell>
        </row>
        <row r="447">
          <cell r="L447">
            <v>9440</v>
          </cell>
          <cell r="AE447">
            <v>6.2319313939624505</v>
          </cell>
        </row>
        <row r="448">
          <cell r="L448">
            <v>9440</v>
          </cell>
          <cell r="AE448">
            <v>10.853849202181628</v>
          </cell>
        </row>
        <row r="449">
          <cell r="L449">
            <v>9440</v>
          </cell>
          <cell r="AE449">
            <v>22.766177969304916</v>
          </cell>
        </row>
        <row r="450">
          <cell r="L450">
            <v>9440</v>
          </cell>
          <cell r="AE450">
            <v>15.894945092592588</v>
          </cell>
        </row>
        <row r="451">
          <cell r="L451">
            <v>9440</v>
          </cell>
          <cell r="AE451">
            <v>12.451109476154231</v>
          </cell>
        </row>
        <row r="452">
          <cell r="L452">
            <v>9440</v>
          </cell>
          <cell r="AE452">
            <v>12.541520435058342</v>
          </cell>
        </row>
        <row r="453">
          <cell r="L453">
            <v>9440</v>
          </cell>
          <cell r="AE453">
            <v>9.4209724898528613</v>
          </cell>
        </row>
        <row r="454">
          <cell r="L454">
            <v>9440</v>
          </cell>
          <cell r="AE454">
            <v>18.00179440766108</v>
          </cell>
        </row>
        <row r="455">
          <cell r="L455">
            <v>9440</v>
          </cell>
          <cell r="AE455">
            <v>25.136040983003547</v>
          </cell>
        </row>
        <row r="456">
          <cell r="L456">
            <v>9440</v>
          </cell>
          <cell r="AE456">
            <v>21.399054681633682</v>
          </cell>
        </row>
        <row r="457">
          <cell r="L457">
            <v>9440</v>
          </cell>
          <cell r="AE457">
            <v>13.138780709030945</v>
          </cell>
        </row>
        <row r="458">
          <cell r="L458">
            <v>9440</v>
          </cell>
          <cell r="AE458">
            <v>6.6949450925925875</v>
          </cell>
        </row>
        <row r="459">
          <cell r="L459">
            <v>9440</v>
          </cell>
          <cell r="AE459">
            <v>4.0456300240994372</v>
          </cell>
        </row>
        <row r="460">
          <cell r="L460">
            <v>9440</v>
          </cell>
          <cell r="AE460">
            <v>8.5168629008117662</v>
          </cell>
        </row>
        <row r="461">
          <cell r="L461">
            <v>9440</v>
          </cell>
          <cell r="AE461">
            <v>7.6127533117706703</v>
          </cell>
        </row>
        <row r="462">
          <cell r="L462">
            <v>9440</v>
          </cell>
          <cell r="AE462">
            <v>5.7442601610857382</v>
          </cell>
        </row>
        <row r="463">
          <cell r="L463">
            <v>9440</v>
          </cell>
          <cell r="AE463">
            <v>6.5716574213597108</v>
          </cell>
        </row>
        <row r="464">
          <cell r="L464">
            <v>9440</v>
          </cell>
          <cell r="AE464">
            <v>5.1250820788939579</v>
          </cell>
        </row>
        <row r="465">
          <cell r="L465">
            <v>9440</v>
          </cell>
          <cell r="AE465">
            <v>21.478506736428205</v>
          </cell>
        </row>
        <row r="466">
          <cell r="L466">
            <v>9440</v>
          </cell>
          <cell r="AE466">
            <v>17.177136873414504</v>
          </cell>
        </row>
        <row r="467">
          <cell r="L467">
            <v>9440</v>
          </cell>
          <cell r="AE467">
            <v>10.256588928209027</v>
          </cell>
        </row>
        <row r="468">
          <cell r="L468">
            <v>9440</v>
          </cell>
          <cell r="AE468">
            <v>15.242890298072039</v>
          </cell>
        </row>
        <row r="469">
          <cell r="L469">
            <v>9440</v>
          </cell>
          <cell r="AE469">
            <v>14.114123174784369</v>
          </cell>
        </row>
        <row r="470">
          <cell r="L470">
            <v>9440</v>
          </cell>
          <cell r="AE470">
            <v>0.83741084601724525</v>
          </cell>
        </row>
        <row r="471">
          <cell r="L471">
            <v>9440</v>
          </cell>
          <cell r="AE471">
            <v>5.3250820788939572</v>
          </cell>
        </row>
        <row r="472">
          <cell r="L472">
            <v>9440</v>
          </cell>
          <cell r="AE472">
            <v>18.292205366565192</v>
          </cell>
        </row>
        <row r="473">
          <cell r="L473">
            <v>9440</v>
          </cell>
          <cell r="AE473">
            <v>9.640150572044643</v>
          </cell>
        </row>
        <row r="474">
          <cell r="L474">
            <v>9440</v>
          </cell>
          <cell r="AE474">
            <v>16.396314955606286</v>
          </cell>
        </row>
        <row r="475">
          <cell r="L475">
            <v>9440</v>
          </cell>
          <cell r="AE475">
            <v>22.957958791222726</v>
          </cell>
        </row>
        <row r="476">
          <cell r="L476">
            <v>9440</v>
          </cell>
          <cell r="AE476" t="str">
            <v/>
          </cell>
        </row>
        <row r="477">
          <cell r="L477">
            <v>9440</v>
          </cell>
          <cell r="AE477">
            <v>3.1223423528665601</v>
          </cell>
        </row>
        <row r="478">
          <cell r="L478">
            <v>9440</v>
          </cell>
          <cell r="AE478">
            <v>3.3031642706747797</v>
          </cell>
        </row>
        <row r="479">
          <cell r="L479">
            <v>9440</v>
          </cell>
          <cell r="AE479">
            <v>8.8428902980720405</v>
          </cell>
        </row>
        <row r="480">
          <cell r="L480">
            <v>9440</v>
          </cell>
          <cell r="AE480">
            <v>16.144260161085739</v>
          </cell>
        </row>
        <row r="481">
          <cell r="L481">
            <v>9440</v>
          </cell>
          <cell r="AE481">
            <v>3.3880957775240947</v>
          </cell>
        </row>
        <row r="482">
          <cell r="L482">
            <v>9440</v>
          </cell>
          <cell r="AE482">
            <v>9.8620683802638212</v>
          </cell>
        </row>
        <row r="483">
          <cell r="L483">
            <v>9440</v>
          </cell>
          <cell r="AE483">
            <v>16.319602626839163</v>
          </cell>
        </row>
        <row r="484">
          <cell r="L484">
            <v>9440</v>
          </cell>
          <cell r="AE484">
            <v>19.199054681633683</v>
          </cell>
        </row>
        <row r="485">
          <cell r="L485">
            <v>9440</v>
          </cell>
          <cell r="AE485">
            <v>1.0757670104008068</v>
          </cell>
        </row>
        <row r="486">
          <cell r="L486">
            <v>9440</v>
          </cell>
          <cell r="AE486">
            <v>19.63193139396245</v>
          </cell>
        </row>
        <row r="487">
          <cell r="L487">
            <v>9440</v>
          </cell>
          <cell r="AE487">
            <v>22.94152043505834</v>
          </cell>
        </row>
        <row r="488">
          <cell r="L488">
            <v>9440</v>
          </cell>
          <cell r="AE488">
            <v>20.593575229578889</v>
          </cell>
        </row>
        <row r="489">
          <cell r="L489">
            <v>9440</v>
          </cell>
          <cell r="AE489">
            <v>20.694945092592587</v>
          </cell>
        </row>
        <row r="490">
          <cell r="L490">
            <v>9440</v>
          </cell>
          <cell r="AE490">
            <v>10.349739613140533</v>
          </cell>
        </row>
        <row r="491">
          <cell r="L491">
            <v>9440</v>
          </cell>
          <cell r="AE491">
            <v>15.681246462455601</v>
          </cell>
        </row>
        <row r="492">
          <cell r="L492">
            <v>9440</v>
          </cell>
          <cell r="AE492">
            <v>10.744260161085739</v>
          </cell>
        </row>
        <row r="493">
          <cell r="L493">
            <v>9440</v>
          </cell>
          <cell r="AE493">
            <v>12.612753311770669</v>
          </cell>
        </row>
        <row r="494">
          <cell r="L494">
            <v>9440</v>
          </cell>
          <cell r="AE494">
            <v>12.429191667935054</v>
          </cell>
        </row>
        <row r="495">
          <cell r="L495">
            <v>9440</v>
          </cell>
          <cell r="AE495">
            <v>17.982616325469301</v>
          </cell>
        </row>
        <row r="496">
          <cell r="L496">
            <v>9440</v>
          </cell>
          <cell r="AE496">
            <v>20.429191667935054</v>
          </cell>
        </row>
        <row r="497">
          <cell r="L497">
            <v>9440</v>
          </cell>
          <cell r="AE497">
            <v>21.231931393962451</v>
          </cell>
        </row>
        <row r="498">
          <cell r="L498">
            <v>9440</v>
          </cell>
          <cell r="AE498">
            <v>18.851109476154232</v>
          </cell>
        </row>
        <row r="499">
          <cell r="L499">
            <v>9440</v>
          </cell>
          <cell r="AE499">
            <v>12.190835503551492</v>
          </cell>
        </row>
        <row r="500">
          <cell r="L500">
            <v>9440</v>
          </cell>
          <cell r="AE500">
            <v>8.9141231747843683</v>
          </cell>
        </row>
        <row r="501">
          <cell r="L501">
            <v>9440</v>
          </cell>
          <cell r="AE501">
            <v>5.10316427067478</v>
          </cell>
        </row>
        <row r="502">
          <cell r="L502">
            <v>9440</v>
          </cell>
          <cell r="AE502">
            <v>11.048369750126835</v>
          </cell>
        </row>
        <row r="503">
          <cell r="L503">
            <v>9440</v>
          </cell>
          <cell r="AE503">
            <v>17.144260161085739</v>
          </cell>
        </row>
        <row r="504">
          <cell r="L504">
            <v>9440</v>
          </cell>
          <cell r="AE504">
            <v>1.7880957775240947</v>
          </cell>
        </row>
        <row r="505">
          <cell r="L505">
            <v>9440</v>
          </cell>
          <cell r="AE505">
            <v>6.3880957775240947</v>
          </cell>
        </row>
        <row r="506">
          <cell r="L506">
            <v>9440</v>
          </cell>
          <cell r="AE506">
            <v>21.686725914510397</v>
          </cell>
        </row>
        <row r="507">
          <cell r="L507">
            <v>9440</v>
          </cell>
          <cell r="AE507">
            <v>6.0264519419076565</v>
          </cell>
        </row>
        <row r="508">
          <cell r="L508">
            <v>9440</v>
          </cell>
          <cell r="AE508">
            <v>5.6785067364282042</v>
          </cell>
        </row>
        <row r="509">
          <cell r="L509">
            <v>9440</v>
          </cell>
          <cell r="AE509">
            <v>11.568917695332313</v>
          </cell>
        </row>
        <row r="510">
          <cell r="L510">
            <v>9440</v>
          </cell>
          <cell r="AE510">
            <v>11.738780709030944</v>
          </cell>
        </row>
        <row r="511">
          <cell r="L511">
            <v>9440</v>
          </cell>
          <cell r="AE511">
            <v>23.755219065195327</v>
          </cell>
        </row>
        <row r="512">
          <cell r="L512">
            <v>9440</v>
          </cell>
          <cell r="AE512">
            <v>5.4593286542364234</v>
          </cell>
        </row>
        <row r="513">
          <cell r="L513">
            <v>9440</v>
          </cell>
          <cell r="AE513">
            <v>10.119602626839162</v>
          </cell>
        </row>
        <row r="514">
          <cell r="L514">
            <v>9440</v>
          </cell>
          <cell r="AE514">
            <v>8.9168629008117666</v>
          </cell>
        </row>
        <row r="515">
          <cell r="L515">
            <v>9440</v>
          </cell>
          <cell r="AE515">
            <v>8.9031642706747789</v>
          </cell>
        </row>
        <row r="516">
          <cell r="L516">
            <v>9440</v>
          </cell>
          <cell r="AE516">
            <v>11.749739613140532</v>
          </cell>
        </row>
        <row r="517">
          <cell r="L517">
            <v>9440</v>
          </cell>
          <cell r="AE517">
            <v>21.136040983003547</v>
          </cell>
        </row>
        <row r="518">
          <cell r="L518">
            <v>9440</v>
          </cell>
          <cell r="AE518">
            <v>13.864808106291218</v>
          </cell>
        </row>
        <row r="519">
          <cell r="L519">
            <v>9440</v>
          </cell>
          <cell r="AE519">
            <v>0.26206838026382062</v>
          </cell>
        </row>
        <row r="520">
          <cell r="L520">
            <v>9440</v>
          </cell>
          <cell r="AE520">
            <v>10.374397147387109</v>
          </cell>
        </row>
        <row r="521">
          <cell r="L521">
            <v>9440</v>
          </cell>
          <cell r="AE521">
            <v>17.675767010400808</v>
          </cell>
        </row>
        <row r="522">
          <cell r="L522">
            <v>9440</v>
          </cell>
          <cell r="AE522">
            <v>5.0017944076610812</v>
          </cell>
        </row>
        <row r="523">
          <cell r="L523">
            <v>9440</v>
          </cell>
          <cell r="AE523">
            <v>20.420972489852861</v>
          </cell>
        </row>
        <row r="524">
          <cell r="L524">
            <v>9440</v>
          </cell>
          <cell r="AE524">
            <v>17.870287558346014</v>
          </cell>
        </row>
        <row r="525">
          <cell r="L525">
            <v>9440</v>
          </cell>
          <cell r="AE525">
            <v>6.2483697501268347</v>
          </cell>
        </row>
        <row r="526">
          <cell r="L526">
            <v>9440</v>
          </cell>
          <cell r="AE526">
            <v>12.946999887113135</v>
          </cell>
        </row>
        <row r="527">
          <cell r="L527">
            <v>9440</v>
          </cell>
          <cell r="AE527">
            <v>22.820972489852863</v>
          </cell>
        </row>
        <row r="528">
          <cell r="L528">
            <v>9440</v>
          </cell>
          <cell r="AE528">
            <v>9.2291916679350532</v>
          </cell>
        </row>
        <row r="529">
          <cell r="L529">
            <v>9440</v>
          </cell>
          <cell r="AE529">
            <v>12.711383448756971</v>
          </cell>
        </row>
        <row r="530">
          <cell r="L530">
            <v>9440</v>
          </cell>
          <cell r="AE530">
            <v>20.771657421359713</v>
          </cell>
        </row>
        <row r="531">
          <cell r="L531">
            <v>9440</v>
          </cell>
          <cell r="AE531">
            <v>14.3826163254693</v>
          </cell>
        </row>
        <row r="532">
          <cell r="L532">
            <v>9440</v>
          </cell>
          <cell r="AE532">
            <v>20.366177969304918</v>
          </cell>
        </row>
        <row r="533">
          <cell r="L533">
            <v>9440</v>
          </cell>
          <cell r="AE533">
            <v>23.283986188482999</v>
          </cell>
        </row>
        <row r="534">
          <cell r="L534">
            <v>9440</v>
          </cell>
          <cell r="AE534">
            <v>23.031931393962452</v>
          </cell>
        </row>
        <row r="535">
          <cell r="L535">
            <v>9440</v>
          </cell>
          <cell r="AE535">
            <v>4.3360409830035467</v>
          </cell>
        </row>
        <row r="536">
          <cell r="L536">
            <v>9440</v>
          </cell>
          <cell r="AE536">
            <v>23.585356051496696</v>
          </cell>
        </row>
        <row r="537">
          <cell r="L537">
            <v>9440</v>
          </cell>
          <cell r="AE537">
            <v>20.618232763825464</v>
          </cell>
        </row>
        <row r="538">
          <cell r="L538">
            <v>9440</v>
          </cell>
          <cell r="AE538">
            <v>20.883986188483</v>
          </cell>
        </row>
        <row r="539">
          <cell r="L539">
            <v>9440</v>
          </cell>
          <cell r="AE539">
            <v>15.566177969304917</v>
          </cell>
        </row>
        <row r="540">
          <cell r="L540">
            <v>9440</v>
          </cell>
          <cell r="AE540">
            <v>17.275767010400806</v>
          </cell>
        </row>
        <row r="541">
          <cell r="L541">
            <v>9440</v>
          </cell>
          <cell r="AE541">
            <v>9.35247933916793</v>
          </cell>
        </row>
        <row r="542">
          <cell r="L542">
            <v>9440</v>
          </cell>
          <cell r="AE542">
            <v>3.3004245446473823</v>
          </cell>
        </row>
        <row r="543">
          <cell r="L543">
            <v>9440</v>
          </cell>
          <cell r="AE543">
            <v>16.873027284373411</v>
          </cell>
        </row>
        <row r="544">
          <cell r="L544">
            <v>9440</v>
          </cell>
          <cell r="AE544">
            <v>20.593575229578889</v>
          </cell>
        </row>
        <row r="545">
          <cell r="L545">
            <v>9440</v>
          </cell>
          <cell r="AE545">
            <v>18.467547832318616</v>
          </cell>
        </row>
        <row r="546">
          <cell r="L546">
            <v>9440</v>
          </cell>
          <cell r="AE546">
            <v>9.2264519419076567</v>
          </cell>
        </row>
        <row r="547">
          <cell r="L547">
            <v>9440</v>
          </cell>
          <cell r="AE547">
            <v>16.727821804921355</v>
          </cell>
        </row>
        <row r="548">
          <cell r="L548">
            <v>9440</v>
          </cell>
          <cell r="AE548">
            <v>9.4894656405377926</v>
          </cell>
        </row>
        <row r="549">
          <cell r="L549">
            <v>9440</v>
          </cell>
          <cell r="AE549">
            <v>25.064808106291217</v>
          </cell>
        </row>
        <row r="550">
          <cell r="L550">
            <v>9440</v>
          </cell>
          <cell r="AE550">
            <v>21.423712215880258</v>
          </cell>
        </row>
        <row r="551">
          <cell r="L551">
            <v>9440</v>
          </cell>
          <cell r="AE551">
            <v>5.4209724898528613</v>
          </cell>
        </row>
        <row r="552">
          <cell r="L552">
            <v>9440</v>
          </cell>
          <cell r="AE552">
            <v>8.6072738597158747</v>
          </cell>
        </row>
        <row r="553">
          <cell r="L553">
            <v>9440</v>
          </cell>
          <cell r="AE553">
            <v>6.3442601610857388</v>
          </cell>
        </row>
        <row r="554">
          <cell r="L554">
            <v>9440</v>
          </cell>
          <cell r="AE554" t="str">
            <v/>
          </cell>
        </row>
        <row r="555">
          <cell r="L555">
            <v>9440</v>
          </cell>
          <cell r="AE555">
            <v>9.1826163254693007</v>
          </cell>
        </row>
        <row r="556">
          <cell r="L556">
            <v>9440</v>
          </cell>
          <cell r="AE556">
            <v>3.9716574213597111</v>
          </cell>
        </row>
        <row r="557">
          <cell r="L557">
            <v>9440</v>
          </cell>
          <cell r="AE557">
            <v>17.188095777524094</v>
          </cell>
        </row>
        <row r="558">
          <cell r="L558">
            <v>9440</v>
          </cell>
          <cell r="AE558">
            <v>24.483986188482998</v>
          </cell>
        </row>
        <row r="559">
          <cell r="L559">
            <v>9440</v>
          </cell>
          <cell r="AE559">
            <v>19.215493037798066</v>
          </cell>
        </row>
        <row r="560">
          <cell r="L560">
            <v>9440</v>
          </cell>
          <cell r="AE560">
            <v>1.7826163254693002</v>
          </cell>
        </row>
        <row r="561">
          <cell r="L561">
            <v>9440</v>
          </cell>
          <cell r="AE561">
            <v>20.210013585743273</v>
          </cell>
        </row>
        <row r="562">
          <cell r="L562">
            <v>9440</v>
          </cell>
          <cell r="AE562">
            <v>10.599054681633683</v>
          </cell>
        </row>
        <row r="563">
          <cell r="L563">
            <v>9440</v>
          </cell>
          <cell r="AE563">
            <v>8.8949450925925877</v>
          </cell>
        </row>
        <row r="564">
          <cell r="L564">
            <v>9440</v>
          </cell>
          <cell r="AE564">
            <v>23.755219065195327</v>
          </cell>
        </row>
        <row r="565">
          <cell r="L565">
            <v>9440</v>
          </cell>
          <cell r="AE565">
            <v>0.62645194190765618</v>
          </cell>
        </row>
        <row r="566">
          <cell r="L566">
            <v>9440</v>
          </cell>
          <cell r="AE566">
            <v>6.3278218049213546</v>
          </cell>
        </row>
        <row r="567">
          <cell r="L567">
            <v>9440</v>
          </cell>
          <cell r="AE567" t="str">
            <v/>
          </cell>
        </row>
        <row r="568">
          <cell r="L568">
            <v>9440</v>
          </cell>
          <cell r="AE568">
            <v>14.377136873414505</v>
          </cell>
        </row>
        <row r="569">
          <cell r="L569">
            <v>9440</v>
          </cell>
          <cell r="AE569">
            <v>4.9250820788939578</v>
          </cell>
        </row>
        <row r="570">
          <cell r="L570">
            <v>9440</v>
          </cell>
          <cell r="AE570">
            <v>10.694945092592588</v>
          </cell>
        </row>
        <row r="571">
          <cell r="L571">
            <v>9440</v>
          </cell>
          <cell r="AE571">
            <v>22.308643722729574</v>
          </cell>
        </row>
        <row r="572">
          <cell r="L572">
            <v>9440</v>
          </cell>
          <cell r="AE572">
            <v>22.957958791222726</v>
          </cell>
        </row>
        <row r="573">
          <cell r="L573">
            <v>9440</v>
          </cell>
          <cell r="AE573">
            <v>2.2949450925925876</v>
          </cell>
        </row>
        <row r="574">
          <cell r="L574">
            <v>9440</v>
          </cell>
          <cell r="AE574">
            <v>15.916862900811767</v>
          </cell>
        </row>
        <row r="575">
          <cell r="L575">
            <v>9440</v>
          </cell>
          <cell r="AE575">
            <v>19.675767010400808</v>
          </cell>
        </row>
        <row r="576">
          <cell r="L576">
            <v>9440</v>
          </cell>
          <cell r="AE576">
            <v>16.640150572044643</v>
          </cell>
        </row>
        <row r="577">
          <cell r="L577">
            <v>9440</v>
          </cell>
          <cell r="AE577">
            <v>15.853849202181628</v>
          </cell>
        </row>
        <row r="578">
          <cell r="L578">
            <v>9440</v>
          </cell>
          <cell r="AE578">
            <v>16.610013585743271</v>
          </cell>
        </row>
        <row r="579">
          <cell r="L579">
            <v>9440</v>
          </cell>
          <cell r="AE579">
            <v>14.415493037798067</v>
          </cell>
        </row>
        <row r="580">
          <cell r="L580">
            <v>9440</v>
          </cell>
          <cell r="AE580">
            <v>0.13056153094875211</v>
          </cell>
        </row>
        <row r="581">
          <cell r="L581">
            <v>9440</v>
          </cell>
          <cell r="AE581">
            <v>17.336040983003546</v>
          </cell>
        </row>
        <row r="582">
          <cell r="L582">
            <v>9440</v>
          </cell>
          <cell r="AE582">
            <v>18.579876599441903</v>
          </cell>
        </row>
        <row r="583">
          <cell r="L583">
            <v>9440</v>
          </cell>
          <cell r="AE583">
            <v>4.4839861884829988</v>
          </cell>
        </row>
        <row r="584">
          <cell r="L584">
            <v>9440</v>
          </cell>
          <cell r="AE584">
            <v>17.508643722729573</v>
          </cell>
        </row>
        <row r="585">
          <cell r="L585">
            <v>9440</v>
          </cell>
          <cell r="AE585">
            <v>18.81275331177067</v>
          </cell>
        </row>
        <row r="586">
          <cell r="L586">
            <v>9440</v>
          </cell>
          <cell r="AE586">
            <v>22.07302728437341</v>
          </cell>
        </row>
        <row r="587">
          <cell r="L587">
            <v>9440</v>
          </cell>
          <cell r="AE587">
            <v>8.2757670104008074</v>
          </cell>
        </row>
        <row r="588">
          <cell r="L588">
            <v>9440</v>
          </cell>
          <cell r="AE588">
            <v>3.4182327638254644</v>
          </cell>
        </row>
        <row r="589">
          <cell r="L589">
            <v>9440</v>
          </cell>
          <cell r="AE589">
            <v>9.0675478323186152</v>
          </cell>
        </row>
        <row r="590">
          <cell r="L590">
            <v>9440</v>
          </cell>
          <cell r="AE590">
            <v>16.240150572044641</v>
          </cell>
        </row>
        <row r="591">
          <cell r="L591">
            <v>9440</v>
          </cell>
          <cell r="AE591">
            <v>2.2620683802638206</v>
          </cell>
        </row>
        <row r="592">
          <cell r="L592">
            <v>9440</v>
          </cell>
          <cell r="AE592">
            <v>22.999054681633684</v>
          </cell>
        </row>
        <row r="593">
          <cell r="L593">
            <v>9440</v>
          </cell>
          <cell r="AE593">
            <v>10.393575229578889</v>
          </cell>
        </row>
        <row r="594">
          <cell r="L594">
            <v>9440</v>
          </cell>
          <cell r="AE594">
            <v>14.253849202181629</v>
          </cell>
        </row>
        <row r="595">
          <cell r="L595">
            <v>9440</v>
          </cell>
          <cell r="AE595" t="str">
            <v/>
          </cell>
        </row>
        <row r="596">
          <cell r="L596">
            <v>9440</v>
          </cell>
          <cell r="AE596">
            <v>21.229191667935055</v>
          </cell>
        </row>
        <row r="597">
          <cell r="L597">
            <v>9440</v>
          </cell>
          <cell r="AE597">
            <v>19.305903996702177</v>
          </cell>
        </row>
        <row r="598">
          <cell r="L598">
            <v>9440</v>
          </cell>
          <cell r="AE598">
            <v>2.6839861884829985</v>
          </cell>
        </row>
        <row r="599">
          <cell r="L599">
            <v>9440</v>
          </cell>
          <cell r="AE599">
            <v>18.119602626839164</v>
          </cell>
        </row>
        <row r="600">
          <cell r="L600">
            <v>9440</v>
          </cell>
          <cell r="AE600">
            <v>6.2702875583460127</v>
          </cell>
        </row>
        <row r="601">
          <cell r="L601">
            <v>9440</v>
          </cell>
          <cell r="AE601">
            <v>16.152479339167929</v>
          </cell>
        </row>
        <row r="602">
          <cell r="L602">
            <v>9440</v>
          </cell>
          <cell r="AE602">
            <v>12.478506736428205</v>
          </cell>
        </row>
        <row r="603">
          <cell r="L603">
            <v>9440</v>
          </cell>
          <cell r="AE603">
            <v>11.72234235286656</v>
          </cell>
        </row>
        <row r="604">
          <cell r="L604">
            <v>9440</v>
          </cell>
          <cell r="AE604">
            <v>8.9963149556062856</v>
          </cell>
        </row>
        <row r="605">
          <cell r="L605">
            <v>9440</v>
          </cell>
          <cell r="AE605">
            <v>12.656588928209025</v>
          </cell>
        </row>
        <row r="606">
          <cell r="L606">
            <v>9440</v>
          </cell>
          <cell r="AE606">
            <v>17.125082078893957</v>
          </cell>
        </row>
        <row r="607">
          <cell r="L607">
            <v>9440</v>
          </cell>
          <cell r="AE607">
            <v>16.245630024099437</v>
          </cell>
        </row>
        <row r="608">
          <cell r="L608">
            <v>9440</v>
          </cell>
          <cell r="AE608">
            <v>16.259328654236423</v>
          </cell>
        </row>
        <row r="609">
          <cell r="L609">
            <v>9440</v>
          </cell>
          <cell r="AE609">
            <v>16.281246462455602</v>
          </cell>
        </row>
        <row r="610">
          <cell r="L610">
            <v>9440</v>
          </cell>
          <cell r="AE610">
            <v>16.264808106291216</v>
          </cell>
        </row>
        <row r="611">
          <cell r="L611">
            <v>9440</v>
          </cell>
          <cell r="AE611">
            <v>16.297684818619985</v>
          </cell>
        </row>
        <row r="612">
          <cell r="L612">
            <v>9440</v>
          </cell>
          <cell r="AE612">
            <v>16.294945092592588</v>
          </cell>
        </row>
        <row r="613">
          <cell r="L613">
            <v>9440</v>
          </cell>
          <cell r="AE613">
            <v>15.242890298072039</v>
          </cell>
        </row>
        <row r="614">
          <cell r="L614">
            <v>9440</v>
          </cell>
          <cell r="AE614">
            <v>16.045630024099438</v>
          </cell>
        </row>
        <row r="615">
          <cell r="L615">
            <v>9440</v>
          </cell>
          <cell r="AE615">
            <v>4.7743971473871083</v>
          </cell>
        </row>
        <row r="616">
          <cell r="L616">
            <v>9440</v>
          </cell>
          <cell r="AE616">
            <v>13.705903996702176</v>
          </cell>
        </row>
        <row r="617">
          <cell r="L617">
            <v>9440</v>
          </cell>
          <cell r="AE617">
            <v>13.092205366565191</v>
          </cell>
        </row>
        <row r="618">
          <cell r="L618">
            <v>9440</v>
          </cell>
          <cell r="AE618">
            <v>11.620972489852862</v>
          </cell>
        </row>
        <row r="619">
          <cell r="L619">
            <v>9440</v>
          </cell>
          <cell r="AE619">
            <v>11.623712215880259</v>
          </cell>
        </row>
        <row r="620">
          <cell r="L620">
            <v>9440</v>
          </cell>
          <cell r="AE620">
            <v>11.607273859715875</v>
          </cell>
        </row>
        <row r="621">
          <cell r="L621">
            <v>9440</v>
          </cell>
          <cell r="AE621">
            <v>11.618232763825464</v>
          </cell>
        </row>
        <row r="622">
          <cell r="L622">
            <v>9440</v>
          </cell>
          <cell r="AE622">
            <v>8.7250820788939585</v>
          </cell>
        </row>
        <row r="623">
          <cell r="L623">
            <v>9440</v>
          </cell>
          <cell r="AE623">
            <v>9.2483697501268338</v>
          </cell>
        </row>
        <row r="624">
          <cell r="L624">
            <v>9440</v>
          </cell>
          <cell r="AE624">
            <v>10.873027284373409</v>
          </cell>
        </row>
        <row r="625">
          <cell r="L625">
            <v>9440</v>
          </cell>
          <cell r="AE625">
            <v>9.9880957775240944</v>
          </cell>
        </row>
        <row r="626">
          <cell r="L626">
            <v>9440</v>
          </cell>
          <cell r="AE626">
            <v>8.4620683802638208</v>
          </cell>
        </row>
        <row r="627">
          <cell r="L627">
            <v>9440</v>
          </cell>
          <cell r="AE627">
            <v>11.06206838026382</v>
          </cell>
        </row>
        <row r="628">
          <cell r="L628">
            <v>9440</v>
          </cell>
          <cell r="AE628">
            <v>11.204534133688478</v>
          </cell>
        </row>
        <row r="629">
          <cell r="L629">
            <v>9440</v>
          </cell>
          <cell r="AE629">
            <v>11.182616325469301</v>
          </cell>
        </row>
        <row r="630">
          <cell r="L630">
            <v>9440</v>
          </cell>
          <cell r="AE630">
            <v>11.064808106291219</v>
          </cell>
        </row>
        <row r="631">
          <cell r="L631">
            <v>9440</v>
          </cell>
          <cell r="AE631">
            <v>7.3442601610857388</v>
          </cell>
        </row>
        <row r="632">
          <cell r="L632">
            <v>9440</v>
          </cell>
          <cell r="AE632">
            <v>9.7360409830035461</v>
          </cell>
        </row>
        <row r="633">
          <cell r="L633">
            <v>9440</v>
          </cell>
          <cell r="AE633">
            <v>8.588095777524094</v>
          </cell>
        </row>
        <row r="634">
          <cell r="L634">
            <v>9440</v>
          </cell>
          <cell r="AE634">
            <v>8.588095777524094</v>
          </cell>
        </row>
        <row r="635">
          <cell r="L635">
            <v>9440</v>
          </cell>
          <cell r="AE635">
            <v>6.3141231747843687</v>
          </cell>
        </row>
        <row r="636">
          <cell r="L636">
            <v>9440</v>
          </cell>
          <cell r="AE636" t="str">
            <v/>
          </cell>
        </row>
        <row r="637">
          <cell r="L637">
            <v>9440</v>
          </cell>
          <cell r="AE637">
            <v>8.2511094761542321</v>
          </cell>
        </row>
        <row r="638">
          <cell r="L638">
            <v>9440</v>
          </cell>
          <cell r="AE638" t="str">
            <v/>
          </cell>
        </row>
        <row r="639">
          <cell r="L639">
            <v>9440</v>
          </cell>
          <cell r="AE639">
            <v>4.0675478323186152</v>
          </cell>
        </row>
        <row r="640">
          <cell r="L640">
            <v>9440</v>
          </cell>
          <cell r="AE640" t="str">
            <v/>
          </cell>
        </row>
        <row r="641">
          <cell r="L641">
            <v>9440</v>
          </cell>
          <cell r="AE641">
            <v>4.220972489852862</v>
          </cell>
        </row>
        <row r="642">
          <cell r="L642">
            <v>9440</v>
          </cell>
          <cell r="AE642">
            <v>-0.34615079781837116</v>
          </cell>
        </row>
        <row r="643">
          <cell r="L643">
            <v>9440</v>
          </cell>
          <cell r="AE643">
            <v>6.9579587912227243</v>
          </cell>
        </row>
        <row r="644">
          <cell r="L644">
            <v>9440</v>
          </cell>
          <cell r="AE644">
            <v>6.5004245446473821</v>
          </cell>
        </row>
        <row r="645">
          <cell r="L645">
            <v>9440</v>
          </cell>
          <cell r="AE645">
            <v>6.6757670104008069</v>
          </cell>
        </row>
        <row r="646">
          <cell r="L646">
            <v>9440</v>
          </cell>
          <cell r="AE646">
            <v>7.7031642706747796</v>
          </cell>
        </row>
        <row r="647">
          <cell r="L647">
            <v>9440</v>
          </cell>
          <cell r="AE647">
            <v>26.922342352866561</v>
          </cell>
        </row>
        <row r="648">
          <cell r="L648">
            <v>9440</v>
          </cell>
          <cell r="AE648">
            <v>8.0401505720446433</v>
          </cell>
        </row>
        <row r="649">
          <cell r="L649">
            <v>9440</v>
          </cell>
          <cell r="AE649">
            <v>7.3661779693049168</v>
          </cell>
        </row>
        <row r="650">
          <cell r="L650">
            <v>9440</v>
          </cell>
          <cell r="AE650">
            <v>7.4346711199898481</v>
          </cell>
        </row>
        <row r="651">
          <cell r="L651">
            <v>9440</v>
          </cell>
          <cell r="AE651">
            <v>8.0346711199898486</v>
          </cell>
        </row>
        <row r="652">
          <cell r="L652">
            <v>9440</v>
          </cell>
          <cell r="AE652">
            <v>7.8428902980720396</v>
          </cell>
        </row>
        <row r="653">
          <cell r="L653">
            <v>9440</v>
          </cell>
          <cell r="AE653">
            <v>7.7689176953323136</v>
          </cell>
        </row>
        <row r="654">
          <cell r="L654">
            <v>9440</v>
          </cell>
          <cell r="AE654">
            <v>6.8839861884829983</v>
          </cell>
        </row>
        <row r="655">
          <cell r="L655">
            <v>9440</v>
          </cell>
          <cell r="AE655">
            <v>7.1497396131405333</v>
          </cell>
        </row>
        <row r="656">
          <cell r="L656">
            <v>9440</v>
          </cell>
          <cell r="AE656">
            <v>6.9031642706747798</v>
          </cell>
        </row>
        <row r="657">
          <cell r="L657">
            <v>9440</v>
          </cell>
          <cell r="AE657">
            <v>7.3826163254693</v>
          </cell>
        </row>
        <row r="658">
          <cell r="L658">
            <v>9440</v>
          </cell>
          <cell r="AE658">
            <v>6.9771368734145058</v>
          </cell>
        </row>
        <row r="659">
          <cell r="L659">
            <v>9440</v>
          </cell>
          <cell r="AE659">
            <v>4.6346711199898483</v>
          </cell>
        </row>
        <row r="660">
          <cell r="L660">
            <v>9440</v>
          </cell>
          <cell r="AE660">
            <v>8.168917695332313</v>
          </cell>
        </row>
        <row r="661">
          <cell r="L661">
            <v>9440</v>
          </cell>
          <cell r="AE661">
            <v>7.2072738597158752</v>
          </cell>
        </row>
        <row r="662">
          <cell r="L662">
            <v>9440</v>
          </cell>
          <cell r="AE662">
            <v>7.8648081062912176</v>
          </cell>
        </row>
        <row r="663">
          <cell r="L663">
            <v>9440</v>
          </cell>
          <cell r="AE663">
            <v>6.7497396131405329</v>
          </cell>
        </row>
        <row r="664">
          <cell r="L664">
            <v>9440</v>
          </cell>
          <cell r="AE664">
            <v>8.0182327638254645</v>
          </cell>
        </row>
        <row r="665">
          <cell r="L665">
            <v>9440</v>
          </cell>
          <cell r="AE665">
            <v>7.7113834487569717</v>
          </cell>
        </row>
        <row r="666">
          <cell r="L666">
            <v>9440</v>
          </cell>
          <cell r="AE666">
            <v>7.8620683802638203</v>
          </cell>
        </row>
        <row r="667">
          <cell r="L667">
            <v>9440</v>
          </cell>
          <cell r="AE667">
            <v>7.7086437227295743</v>
          </cell>
        </row>
        <row r="668">
          <cell r="L668">
            <v>9440</v>
          </cell>
          <cell r="AE668">
            <v>6.9579587912227243</v>
          </cell>
        </row>
        <row r="669">
          <cell r="L669">
            <v>9440</v>
          </cell>
          <cell r="AE669">
            <v>8.2785067364282039</v>
          </cell>
        </row>
        <row r="670">
          <cell r="L670">
            <v>9440</v>
          </cell>
          <cell r="AE670">
            <v>7.5689176953323134</v>
          </cell>
        </row>
        <row r="671">
          <cell r="L671">
            <v>9440</v>
          </cell>
          <cell r="AE671">
            <v>7.2154930377980673</v>
          </cell>
        </row>
        <row r="672">
          <cell r="L672">
            <v>9440</v>
          </cell>
          <cell r="AE672">
            <v>7.7689176953323136</v>
          </cell>
        </row>
        <row r="673">
          <cell r="L673">
            <v>9440</v>
          </cell>
          <cell r="AE673">
            <v>7.0045341336884785</v>
          </cell>
        </row>
        <row r="674">
          <cell r="L674">
            <v>9440</v>
          </cell>
          <cell r="AE674">
            <v>7.7880957775240942</v>
          </cell>
        </row>
        <row r="675">
          <cell r="L675">
            <v>9440</v>
          </cell>
          <cell r="AE675">
            <v>7.4209724898528613</v>
          </cell>
        </row>
        <row r="676">
          <cell r="L676">
            <v>9440</v>
          </cell>
          <cell r="AE676">
            <v>7.4154930377980675</v>
          </cell>
        </row>
        <row r="677">
          <cell r="L677">
            <v>9440</v>
          </cell>
          <cell r="AE677">
            <v>7.4237122158802586</v>
          </cell>
        </row>
        <row r="678">
          <cell r="L678">
            <v>9440</v>
          </cell>
          <cell r="AE678">
            <v>7.7250820788939576</v>
          </cell>
        </row>
        <row r="679">
          <cell r="L679">
            <v>9440</v>
          </cell>
          <cell r="AE679">
            <v>7.0017944076610812</v>
          </cell>
        </row>
        <row r="680">
          <cell r="L680">
            <v>9440</v>
          </cell>
          <cell r="AE680">
            <v>7.1141231747843685</v>
          </cell>
        </row>
        <row r="681">
          <cell r="L681">
            <v>9440</v>
          </cell>
          <cell r="AE681">
            <v>7.9606985172501217</v>
          </cell>
        </row>
        <row r="682">
          <cell r="L682">
            <v>9440</v>
          </cell>
          <cell r="AE682">
            <v>7.7031642706747796</v>
          </cell>
        </row>
        <row r="683">
          <cell r="L683">
            <v>9440</v>
          </cell>
          <cell r="AE683">
            <v>8.051109476154231</v>
          </cell>
        </row>
        <row r="684">
          <cell r="L684">
            <v>9440</v>
          </cell>
          <cell r="AE684">
            <v>7.3579587912227247</v>
          </cell>
        </row>
        <row r="685">
          <cell r="L685">
            <v>9440</v>
          </cell>
          <cell r="AE685">
            <v>7.0401505720446425</v>
          </cell>
        </row>
        <row r="686">
          <cell r="L686">
            <v>9440</v>
          </cell>
          <cell r="AE686">
            <v>5.2593286542364233</v>
          </cell>
        </row>
        <row r="687">
          <cell r="L687">
            <v>9440</v>
          </cell>
          <cell r="AE687">
            <v>4.5798765994419028</v>
          </cell>
        </row>
        <row r="688">
          <cell r="L688">
            <v>9440</v>
          </cell>
          <cell r="AE688">
            <v>4.5798765994419028</v>
          </cell>
        </row>
        <row r="689">
          <cell r="L689">
            <v>9440</v>
          </cell>
          <cell r="AE689">
            <v>4.5798765994419028</v>
          </cell>
        </row>
        <row r="690">
          <cell r="L690">
            <v>9440</v>
          </cell>
          <cell r="AE690">
            <v>4.6182327638254641</v>
          </cell>
        </row>
        <row r="691">
          <cell r="L691">
            <v>9440</v>
          </cell>
          <cell r="AE691">
            <v>4.6812464624556016</v>
          </cell>
        </row>
        <row r="692">
          <cell r="L692">
            <v>9440</v>
          </cell>
          <cell r="AE692">
            <v>4.6374108460172456</v>
          </cell>
        </row>
        <row r="693">
          <cell r="L693">
            <v>9440</v>
          </cell>
          <cell r="AE693">
            <v>4.6374108460172456</v>
          </cell>
        </row>
        <row r="694">
          <cell r="L694">
            <v>9440</v>
          </cell>
          <cell r="AE694">
            <v>4.6182327638254641</v>
          </cell>
        </row>
        <row r="695">
          <cell r="L695">
            <v>9440</v>
          </cell>
          <cell r="AE695">
            <v>4.5415204350583416</v>
          </cell>
        </row>
        <row r="696">
          <cell r="L696">
            <v>9440</v>
          </cell>
          <cell r="AE696">
            <v>4.6182327638254641</v>
          </cell>
        </row>
        <row r="697">
          <cell r="L697">
            <v>9440</v>
          </cell>
          <cell r="AE697">
            <v>4.6182327638254641</v>
          </cell>
        </row>
        <row r="698">
          <cell r="L698">
            <v>9440</v>
          </cell>
          <cell r="AE698">
            <v>4.6154930377980667</v>
          </cell>
        </row>
        <row r="699">
          <cell r="L699">
            <v>9440</v>
          </cell>
          <cell r="AE699">
            <v>4.6593286542364236</v>
          </cell>
        </row>
        <row r="700">
          <cell r="L700">
            <v>9440</v>
          </cell>
          <cell r="AE700">
            <v>4.6374108460172456</v>
          </cell>
        </row>
        <row r="701">
          <cell r="L701">
            <v>9440</v>
          </cell>
          <cell r="AE701">
            <v>4.4291916679350534</v>
          </cell>
        </row>
        <row r="702">
          <cell r="L702">
            <v>9440</v>
          </cell>
          <cell r="AE702">
            <v>4.9469998871131358</v>
          </cell>
        </row>
        <row r="703">
          <cell r="L703">
            <v>9440</v>
          </cell>
          <cell r="AE703">
            <v>4.9826163254692997</v>
          </cell>
        </row>
        <row r="704">
          <cell r="L704">
            <v>9440</v>
          </cell>
          <cell r="AE704">
            <v>4.5771368734145055</v>
          </cell>
        </row>
        <row r="705">
          <cell r="L705">
            <v>9440</v>
          </cell>
          <cell r="AE705">
            <v>4.426451941907656</v>
          </cell>
        </row>
        <row r="706">
          <cell r="L706">
            <v>9440</v>
          </cell>
          <cell r="AE706">
            <v>4.2949450925925881</v>
          </cell>
        </row>
        <row r="707">
          <cell r="L707">
            <v>9440</v>
          </cell>
          <cell r="AE707">
            <v>4.3771368734145053</v>
          </cell>
        </row>
        <row r="708">
          <cell r="L708">
            <v>9440</v>
          </cell>
          <cell r="AE708">
            <v>4.3853560514966974</v>
          </cell>
        </row>
        <row r="709">
          <cell r="L709">
            <v>9440</v>
          </cell>
          <cell r="AE709">
            <v>4.1963149556062866</v>
          </cell>
        </row>
        <row r="710">
          <cell r="L710">
            <v>9440</v>
          </cell>
          <cell r="AE710">
            <v>3.2812464624556013</v>
          </cell>
        </row>
        <row r="711">
          <cell r="L711">
            <v>9440</v>
          </cell>
          <cell r="AE711">
            <v>3.1387807090309439</v>
          </cell>
        </row>
        <row r="712">
          <cell r="L712">
            <v>9440</v>
          </cell>
          <cell r="AE712">
            <v>3.1606985169330297</v>
          </cell>
        </row>
        <row r="713">
          <cell r="L713">
            <v>9440</v>
          </cell>
          <cell r="AE713">
            <v>2.4100135857432727</v>
          </cell>
        </row>
        <row r="714">
          <cell r="L714">
            <v>9440</v>
          </cell>
          <cell r="AE714">
            <v>2.4483697498097423</v>
          </cell>
        </row>
        <row r="715">
          <cell r="L715">
            <v>9440</v>
          </cell>
          <cell r="AE715">
            <v>2.0538492021816288</v>
          </cell>
        </row>
        <row r="716">
          <cell r="L716">
            <v>9440</v>
          </cell>
          <cell r="AE716">
            <v>0.54973961282344075</v>
          </cell>
        </row>
        <row r="717">
          <cell r="L717">
            <v>9440</v>
          </cell>
          <cell r="AE717">
            <v>5.9328654236423348E-2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oversigt"/>
      <sheetName val="Inddata"/>
      <sheetName val="Inddata-justeringer"/>
      <sheetName val="Basis"/>
      <sheetName val="Prisforudsætninger"/>
      <sheetName val="Emissioner"/>
      <sheetName val="Forudsætninger"/>
      <sheetName val="Beregninger"/>
      <sheetName val="Output"/>
      <sheetName val="Standardpriser"/>
      <sheetName val="Calc"/>
      <sheetName val="April 11"/>
      <sheetName val="August12"/>
      <sheetName val="April 10"/>
      <sheetName val="Energiberegning"/>
      <sheetName val="Afskrivninger-områder"/>
      <sheetName val="Afskrivninger-anlæg"/>
      <sheetName val="Graf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08">
          <cell r="B108" t="str">
            <v>Forbruger/ gasolie</v>
          </cell>
        </row>
        <row r="109">
          <cell r="B109" t="str">
            <v>Forbruger/ naturgas</v>
          </cell>
        </row>
        <row r="110">
          <cell r="B110" t="str">
            <v>Forbruger/ træpiller</v>
          </cell>
        </row>
        <row r="111">
          <cell r="B111" t="str">
            <v>Forbruger/ elvarme</v>
          </cell>
        </row>
        <row r="112">
          <cell r="B112" t="str">
            <v>Forbruger/ benzin</v>
          </cell>
        </row>
        <row r="113">
          <cell r="B113" t="str">
            <v>Forbruger/ diesel-transport</v>
          </cell>
        </row>
        <row r="114">
          <cell r="B114" t="str">
            <v>Forbruger/ særbrændsel</v>
          </cell>
        </row>
        <row r="115">
          <cell r="B115" t="str">
            <v>Varmeværk/ gasolie</v>
          </cell>
        </row>
        <row r="116">
          <cell r="B116" t="str">
            <v>Varmeværk/ fuelolie</v>
          </cell>
        </row>
        <row r="117">
          <cell r="B117" t="str">
            <v>Varmeværk/ naturgas</v>
          </cell>
        </row>
        <row r="118">
          <cell r="B118" t="str">
            <v>Varmeværk/ naturgas/ dampturbine</v>
          </cell>
        </row>
        <row r="119">
          <cell r="B119" t="str">
            <v>Varmeværk/ naturgas/ gasturbine</v>
          </cell>
        </row>
        <row r="120">
          <cell r="B120" t="str">
            <v>Varmeværk/ naturgas/ motor</v>
          </cell>
        </row>
        <row r="121">
          <cell r="B121" t="str">
            <v>Varmeværk/ halm</v>
          </cell>
        </row>
        <row r="122">
          <cell r="B122" t="str">
            <v>Varmeværk/ træflis</v>
          </cell>
        </row>
        <row r="123">
          <cell r="B123" t="str">
            <v>Varmeværk/ træpiller</v>
          </cell>
        </row>
        <row r="124">
          <cell r="B124" t="str">
            <v>Varmeværk/ bioolie</v>
          </cell>
        </row>
        <row r="125">
          <cell r="B125" t="str">
            <v>Varmeværk/ affald</v>
          </cell>
        </row>
        <row r="126">
          <cell r="B126" t="str">
            <v>Varmeværk/ energipil</v>
          </cell>
        </row>
        <row r="127">
          <cell r="B127" t="str">
            <v>Varmeværk/ elvarme</v>
          </cell>
        </row>
        <row r="128">
          <cell r="B128" t="str">
            <v>Varmeværk/ særbrændsel</v>
          </cell>
        </row>
        <row r="129">
          <cell r="B129" t="str">
            <v>Kraftvarme/ gasolie</v>
          </cell>
        </row>
        <row r="130">
          <cell r="B130" t="str">
            <v>Kraftvarme/ fuelolie</v>
          </cell>
        </row>
        <row r="131">
          <cell r="B131" t="str">
            <v>Kraftvarme/ kul</v>
          </cell>
        </row>
        <row r="132">
          <cell r="B132" t="str">
            <v>Kraftvarme/ naturgas/ dampturbine</v>
          </cell>
        </row>
        <row r="133">
          <cell r="B133" t="str">
            <v>Kraftvarme/ naturgas/ gasturbine</v>
          </cell>
        </row>
        <row r="134">
          <cell r="B134" t="str">
            <v>Kraftvarme/ naturgas/ motor</v>
          </cell>
        </row>
        <row r="135">
          <cell r="B135" t="str">
            <v>Kraftvarme/ halm</v>
          </cell>
        </row>
        <row r="136">
          <cell r="B136" t="str">
            <v>Kraftvarme/ affald</v>
          </cell>
        </row>
        <row r="137">
          <cell r="B137" t="str">
            <v>Kraftvarme/ træflis</v>
          </cell>
        </row>
        <row r="138">
          <cell r="B138" t="str">
            <v>Kraftvarme/ træpiller</v>
          </cell>
        </row>
        <row r="139">
          <cell r="B139" t="str">
            <v>Kraftvarme/ energipil</v>
          </cell>
        </row>
        <row r="140">
          <cell r="B140" t="str">
            <v>Kraftvarme/ VEKS-inkl.-driftsomk.</v>
          </cell>
        </row>
        <row r="141">
          <cell r="B141" t="str">
            <v>Kraftvarme/ VEKS-ekskl.-driftsomk.</v>
          </cell>
        </row>
        <row r="142">
          <cell r="B142" t="str">
            <v>Kraftvarme/ særbrændsel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oversigt"/>
      <sheetName val="Inddata-gasolie"/>
      <sheetName val="Inddata-kraftvarme"/>
      <sheetName val="Inddata-generel"/>
      <sheetName val="Basis"/>
      <sheetName val="Prisforudsætninger"/>
      <sheetName val="Emissioner"/>
      <sheetName val="Forudsætninger"/>
      <sheetName val="Beregninger"/>
      <sheetName val="Output"/>
      <sheetName val="Calc"/>
      <sheetName val="Juni05"/>
      <sheetName val="Sheet1"/>
      <sheetName val="Juni06-feb08"/>
      <sheetName val="Ny1"/>
      <sheetName val="Ny2"/>
      <sheetName val="Energiberegning"/>
      <sheetName val="Afskrivninger"/>
      <sheetName val="Konsta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0">
          <cell r="B50">
            <v>1</v>
          </cell>
        </row>
        <row r="52">
          <cell r="B5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gørelse BBR"/>
      <sheetName val="Investeringer"/>
      <sheetName val="BBR-liste"/>
      <sheetName val="Gasforbruger-liste"/>
      <sheetName val="Varighedskurve - Data"/>
      <sheetName val="Varighedskurve - EnergyPRO"/>
      <sheetName val="Omskrivning af priser"/>
      <sheetName val="Gasforbrugere Biersted"/>
      <sheetName val="Gasforbrugere Nørhalne"/>
      <sheetName val="Gasforbrugere industriområet"/>
      <sheetName val="Gasforbrugere Thomasmindeparken"/>
      <sheetName val="Gasforbrguere Ryå"/>
      <sheetName val="Gasforbrguere Birkelse"/>
      <sheetName val="Beregningsgrundlag"/>
      <sheetName val="Forudsætninger"/>
      <sheetName val="Opslag opvarmning"/>
      <sheetName val="Opslag for bygningsår"/>
      <sheetName val="Opslag CO2"/>
      <sheetName val="Opslag sektor"/>
      <sheetName val="Opslag opvarmningsinstallation"/>
      <sheetName val="Opslag for opvarmningsmid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C10">
            <v>1.0867828378104432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4">
          <cell r="A44">
            <v>0</v>
          </cell>
        </row>
      </sheetData>
      <sheetData sheetId="15">
        <row r="2">
          <cell r="A2">
            <v>0</v>
          </cell>
        </row>
      </sheetData>
      <sheetData sheetId="16">
        <row r="1">
          <cell r="A1" t="str">
            <v>Årstal</v>
          </cell>
        </row>
      </sheetData>
      <sheetData sheetId="17" refreshError="1"/>
      <sheetData sheetId="18" refreshError="1"/>
      <sheetData sheetId="19">
        <row r="2">
          <cell r="B2" t="str">
            <v>Ikke angivet</v>
          </cell>
        </row>
      </sheetData>
      <sheetData sheetId="20">
        <row r="2">
          <cell r="B2" t="str">
            <v>Ikke angivet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 Data og kontrol"/>
      <sheetName val="000 FARMFOOD Projekt"/>
      <sheetName val="000 FARMFOOD FJER"/>
      <sheetName val="001 Drift Øko REF"/>
      <sheetName val="001 Drift Øko overskudsvarme"/>
      <sheetName val="Diagram1"/>
      <sheetName val="001 Drift Øko halmvarme"/>
      <sheetName val="Samfundsøkonomi (2)"/>
      <sheetName val="001 Tal Var REF"/>
      <sheetName val="001 Var Kurve REF"/>
      <sheetName val="001 Budget, REF"/>
      <sheetName val="002 Drift Øko ALT1"/>
      <sheetName val="002 Tal Var ALT1"/>
      <sheetName val="002 Var kurve ALT1"/>
      <sheetName val="003 Drift Øko ALT2 (2)"/>
      <sheetName val="003 Tal Var ALT2"/>
      <sheetName val="003 Var kurve ALT2"/>
      <sheetName val="ForbrugerPris samlign"/>
      <sheetName val="Samfundsøkono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B9">
            <v>2.3286759813704401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F6C5-E250-4AA3-8AFC-645560DDEB21}">
  <sheetPr>
    <tabColor theme="6"/>
    <pageSetUpPr autoPageBreaks="0"/>
  </sheetPr>
  <dimension ref="C2:AD97"/>
  <sheetViews>
    <sheetView showRuler="0" zoomScale="110" zoomScaleNormal="110" zoomScaleSheetLayoutView="400" zoomScalePageLayoutView="90" workbookViewId="0">
      <selection activeCell="J17" sqref="J17"/>
    </sheetView>
  </sheetViews>
  <sheetFormatPr defaultColWidth="9.33203125" defaultRowHeight="14.25" customHeight="1" x14ac:dyDescent="0.3"/>
  <cols>
    <col min="1" max="2" width="9.33203125" style="62"/>
    <col min="3" max="3" width="38.6640625" style="62" customWidth="1"/>
    <col min="4" max="4" width="21.109375" style="62" customWidth="1"/>
    <col min="5" max="5" width="22.88671875" style="62" customWidth="1"/>
    <col min="6" max="6" width="26.44140625" style="62" customWidth="1"/>
    <col min="7" max="7" width="22" style="62" customWidth="1"/>
    <col min="8" max="8" width="30.5546875" style="62" bestFit="1" customWidth="1"/>
    <col min="9" max="9" width="9.33203125" style="62"/>
    <col min="10" max="10" width="19.6640625" style="62" bestFit="1" customWidth="1"/>
    <col min="11" max="11" width="9.33203125" style="62"/>
    <col min="12" max="12" width="34.6640625" style="62" bestFit="1" customWidth="1"/>
    <col min="13" max="13" width="19.6640625" style="62" customWidth="1"/>
    <col min="14" max="14" width="20.6640625" style="62" customWidth="1"/>
    <col min="15" max="15" width="20.44140625" style="62" customWidth="1"/>
    <col min="16" max="16" width="22" style="62" customWidth="1"/>
    <col min="17" max="17" width="23.109375" style="62" bestFit="1" customWidth="1"/>
    <col min="18" max="16384" width="9.33203125" style="62"/>
  </cols>
  <sheetData>
    <row r="2" spans="3:17" ht="14.25" customHeight="1" thickBot="1" x14ac:dyDescent="0.35"/>
    <row r="3" spans="3:17" ht="19.5" customHeight="1" thickBot="1" x14ac:dyDescent="0.35">
      <c r="C3" s="155" t="s">
        <v>57</v>
      </c>
      <c r="D3" s="156"/>
      <c r="E3" s="156"/>
      <c r="F3" s="156"/>
      <c r="G3" s="156"/>
      <c r="H3" s="157"/>
      <c r="J3" s="83" t="s">
        <v>68</v>
      </c>
    </row>
    <row r="4" spans="3:17" ht="14.25" customHeight="1" x14ac:dyDescent="0.3">
      <c r="C4" s="68" t="s">
        <v>57</v>
      </c>
      <c r="D4" s="69" t="s">
        <v>96</v>
      </c>
      <c r="E4" s="69" t="s">
        <v>58</v>
      </c>
      <c r="F4" s="69" t="s">
        <v>59</v>
      </c>
      <c r="G4" s="69" t="s">
        <v>95</v>
      </c>
      <c r="H4" s="71" t="s">
        <v>62</v>
      </c>
      <c r="J4" s="80" t="s">
        <v>9</v>
      </c>
      <c r="K4" s="62">
        <v>6000000</v>
      </c>
    </row>
    <row r="5" spans="3:17" ht="14.25" customHeight="1" x14ac:dyDescent="0.3">
      <c r="C5" s="78" t="s">
        <v>71</v>
      </c>
      <c r="D5" s="70" t="s">
        <v>67</v>
      </c>
      <c r="E5" s="70">
        <v>350</v>
      </c>
      <c r="F5" s="70">
        <v>2100</v>
      </c>
      <c r="G5" s="70">
        <v>9</v>
      </c>
      <c r="H5" s="72">
        <f>18.1/130</f>
        <v>0.13923076923076924</v>
      </c>
      <c r="I5" s="79">
        <f>E5*F5</f>
        <v>735000</v>
      </c>
      <c r="J5" s="82" t="e">
        <f>K5</f>
        <v>#REF!</v>
      </c>
      <c r="K5" s="79" t="e">
        <f>$K$4*M5</f>
        <v>#REF!</v>
      </c>
      <c r="L5" s="62" t="s">
        <v>70</v>
      </c>
      <c r="M5" s="109" t="e">
        <f>Q20/(Q20+Q44+Q67)</f>
        <v>#REF!</v>
      </c>
    </row>
    <row r="6" spans="3:17" ht="14.25" customHeight="1" x14ac:dyDescent="0.3">
      <c r="C6" s="67" t="s">
        <v>72</v>
      </c>
      <c r="D6" s="70" t="s">
        <v>67</v>
      </c>
      <c r="E6" s="70">
        <f>575+715+600</f>
        <v>1890</v>
      </c>
      <c r="F6" s="70">
        <v>2200</v>
      </c>
      <c r="G6" s="70">
        <v>9</v>
      </c>
      <c r="H6" s="72">
        <f>18.1/130</f>
        <v>0.13923076923076924</v>
      </c>
      <c r="I6" s="79">
        <f t="shared" ref="I6:I7" si="0">E6*F6</f>
        <v>4158000</v>
      </c>
      <c r="J6" s="82" t="e">
        <f>1000000+10*25000+K6</f>
        <v>#REF!</v>
      </c>
      <c r="K6" s="79" t="e">
        <f t="shared" ref="K6:K7" si="1">$K$4*M6</f>
        <v>#REF!</v>
      </c>
      <c r="L6" s="62" t="s">
        <v>74</v>
      </c>
      <c r="M6" s="109" t="e">
        <f>Q44/(Q20+Q44+Q67)</f>
        <v>#REF!</v>
      </c>
    </row>
    <row r="7" spans="3:17" ht="14.25" customHeight="1" x14ac:dyDescent="0.3">
      <c r="C7" s="67" t="s">
        <v>73</v>
      </c>
      <c r="D7" s="70" t="s">
        <v>67</v>
      </c>
      <c r="E7" s="70">
        <v>2200</v>
      </c>
      <c r="F7" s="70">
        <v>2200</v>
      </c>
      <c r="G7" s="70">
        <v>9</v>
      </c>
      <c r="H7" s="72">
        <f>18.1/130</f>
        <v>0.13923076923076924</v>
      </c>
      <c r="I7" s="79">
        <f t="shared" si="0"/>
        <v>4840000</v>
      </c>
      <c r="J7" s="82" t="e">
        <f>K7</f>
        <v>#REF!</v>
      </c>
      <c r="K7" s="79" t="e">
        <f t="shared" si="1"/>
        <v>#REF!</v>
      </c>
      <c r="L7" s="62" t="s">
        <v>69</v>
      </c>
      <c r="M7" s="109" t="e">
        <f>Q67/(Q20+Q44+Q67)</f>
        <v>#REF!</v>
      </c>
    </row>
    <row r="8" spans="3:17" ht="14.25" customHeight="1" thickBot="1" x14ac:dyDescent="0.35">
      <c r="C8" s="76" t="s">
        <v>63</v>
      </c>
      <c r="D8" s="73" t="s">
        <v>6</v>
      </c>
      <c r="E8" s="74">
        <f>SUM(E5:E7)</f>
        <v>4440</v>
      </c>
      <c r="F8" s="75">
        <f>SUMPRODUCT(E5:E7,F5:F7)/E8</f>
        <v>2192.1171171171172</v>
      </c>
      <c r="G8" s="74">
        <f>G7</f>
        <v>9</v>
      </c>
      <c r="H8" s="77"/>
      <c r="J8" s="81" t="s">
        <v>6</v>
      </c>
    </row>
    <row r="11" spans="3:17" ht="17.25" customHeight="1" x14ac:dyDescent="0.35">
      <c r="C11" s="154" t="str">
        <f>C5</f>
        <v>Etape 1</v>
      </c>
      <c r="D11" s="154"/>
      <c r="E11" s="154"/>
      <c r="F11" s="154"/>
      <c r="G11" s="154"/>
      <c r="H11" s="154"/>
      <c r="J11" s="84">
        <v>0</v>
      </c>
      <c r="K11" s="62" t="s">
        <v>5</v>
      </c>
    </row>
    <row r="12" spans="3:17" ht="14.25" customHeight="1" x14ac:dyDescent="0.3">
      <c r="C12" s="17" t="s">
        <v>50</v>
      </c>
      <c r="D12" s="66" t="s">
        <v>49</v>
      </c>
      <c r="E12" s="66" t="s">
        <v>48</v>
      </c>
      <c r="F12" s="66" t="s">
        <v>55</v>
      </c>
      <c r="G12" s="66" t="s">
        <v>7</v>
      </c>
      <c r="H12" s="66" t="s">
        <v>47</v>
      </c>
      <c r="M12" s="63"/>
      <c r="N12" s="63"/>
    </row>
    <row r="13" spans="3:17" ht="14.25" customHeight="1" thickBot="1" x14ac:dyDescent="0.35">
      <c r="C13" s="18"/>
      <c r="D13" s="19" t="s">
        <v>46</v>
      </c>
      <c r="E13" s="19" t="s">
        <v>45</v>
      </c>
      <c r="F13" s="19" t="s">
        <v>56</v>
      </c>
      <c r="G13" s="19" t="s">
        <v>44</v>
      </c>
      <c r="H13" s="19" t="s">
        <v>44</v>
      </c>
    </row>
    <row r="14" spans="3:17" ht="14.25" customHeight="1" thickBot="1" x14ac:dyDescent="0.35">
      <c r="C14" s="17" t="s">
        <v>21</v>
      </c>
      <c r="D14" s="66"/>
      <c r="E14" s="66"/>
      <c r="F14" s="66"/>
      <c r="G14" s="66"/>
      <c r="H14" s="66"/>
      <c r="L14" s="158" t="str">
        <f>C11</f>
        <v>Etape 1</v>
      </c>
      <c r="M14" s="159"/>
      <c r="N14" s="159"/>
      <c r="O14" s="159"/>
      <c r="P14" s="159"/>
      <c r="Q14" s="160"/>
    </row>
    <row r="15" spans="3:17" ht="14.25" customHeight="1" thickBot="1" x14ac:dyDescent="0.35">
      <c r="C15" s="20" t="s">
        <v>43</v>
      </c>
      <c r="D15" s="21">
        <v>0</v>
      </c>
      <c r="E15" s="21">
        <v>0</v>
      </c>
      <c r="F15" s="21">
        <v>0</v>
      </c>
      <c r="G15" s="21">
        <v>0</v>
      </c>
      <c r="H15" s="16">
        <f>D15*G15</f>
        <v>0</v>
      </c>
      <c r="L15" s="88" t="s">
        <v>76</v>
      </c>
      <c r="M15" s="89" t="s">
        <v>86</v>
      </c>
      <c r="N15" s="89" t="s">
        <v>87</v>
      </c>
      <c r="O15" s="89" t="s">
        <v>88</v>
      </c>
      <c r="P15" s="89" t="s">
        <v>89</v>
      </c>
      <c r="Q15" s="90" t="s">
        <v>90</v>
      </c>
    </row>
    <row r="16" spans="3:17" ht="14.25" customHeight="1" x14ac:dyDescent="0.3">
      <c r="C16" s="20" t="s">
        <v>42</v>
      </c>
      <c r="D16" s="21">
        <v>0</v>
      </c>
      <c r="E16" s="21">
        <v>0</v>
      </c>
      <c r="F16" s="21">
        <v>0</v>
      </c>
      <c r="G16" s="21">
        <v>0</v>
      </c>
      <c r="H16" s="16">
        <f>D16*G16</f>
        <v>0</v>
      </c>
      <c r="L16" s="85" t="s">
        <v>77</v>
      </c>
      <c r="M16" s="91" t="e">
        <f>SUM(D18:D19)</f>
        <v>#REF!</v>
      </c>
      <c r="N16" s="92" t="e">
        <f t="shared" ref="N16" si="2">SUM(E18:E19)</f>
        <v>#REF!</v>
      </c>
      <c r="O16" s="92" t="e">
        <f>IF(M16&gt;0,F19,"-")</f>
        <v>#REF!</v>
      </c>
      <c r="P16" s="110" t="e">
        <f>G19</f>
        <v>#REF!</v>
      </c>
      <c r="Q16" s="93" t="e">
        <f>SUM(H18:H19)</f>
        <v>#REF!</v>
      </c>
    </row>
    <row r="17" spans="3:17" ht="14.25" customHeight="1" x14ac:dyDescent="0.3">
      <c r="C17" s="22" t="s">
        <v>3</v>
      </c>
      <c r="D17" s="23"/>
      <c r="E17" s="23"/>
      <c r="F17" s="23"/>
      <c r="G17" s="23"/>
      <c r="H17" s="23"/>
      <c r="L17" s="85" t="s">
        <v>78</v>
      </c>
      <c r="M17" s="91">
        <f>SUM(D21:D22)</f>
        <v>0</v>
      </c>
      <c r="N17" s="92">
        <f>SUM(E21:E22)</f>
        <v>0</v>
      </c>
      <c r="O17" s="92" t="str">
        <f>IF(M17&gt;0,F21,"-")</f>
        <v>-</v>
      </c>
      <c r="P17" s="92" t="str">
        <f>IF(M17&gt;0,G21,"-")</f>
        <v>-</v>
      </c>
      <c r="Q17" s="93">
        <f>SUM(H21:H22)</f>
        <v>0</v>
      </c>
    </row>
    <row r="18" spans="3:17" ht="14.25" customHeight="1" x14ac:dyDescent="0.3">
      <c r="C18" s="20" t="s">
        <v>41</v>
      </c>
      <c r="D18" s="21">
        <v>0</v>
      </c>
      <c r="E18" s="21">
        <v>0</v>
      </c>
      <c r="F18" s="21">
        <v>0</v>
      </c>
      <c r="G18" s="21">
        <f>E18*$H$5</f>
        <v>0</v>
      </c>
      <c r="H18" s="16">
        <f>D18*G18</f>
        <v>0</v>
      </c>
      <c r="L18" s="85" t="s">
        <v>79</v>
      </c>
      <c r="M18" s="91">
        <f>SUM(D24:D25)</f>
        <v>0</v>
      </c>
      <c r="N18" s="92">
        <f>SUM(E24:E25)</f>
        <v>0</v>
      </c>
      <c r="O18" s="92" t="str">
        <f>IF(M18&gt;0,F24,"-")</f>
        <v>-</v>
      </c>
      <c r="P18" s="92" t="str">
        <f>IF(M18&gt;0,G24,"-")</f>
        <v>-</v>
      </c>
      <c r="Q18" s="93">
        <f>SUM(H24:H25)</f>
        <v>0</v>
      </c>
    </row>
    <row r="19" spans="3:17" ht="14.25" customHeight="1" x14ac:dyDescent="0.3">
      <c r="C19" s="20" t="s">
        <v>40</v>
      </c>
      <c r="D19" s="21" t="e">
        <f>#REF!</f>
        <v>#REF!</v>
      </c>
      <c r="E19" s="21" t="e">
        <f>#REF!</f>
        <v>#REF!</v>
      </c>
      <c r="F19" s="21">
        <v>20</v>
      </c>
      <c r="G19" s="21" t="e">
        <f>E19*$H$5</f>
        <v>#REF!</v>
      </c>
      <c r="H19" s="16" t="e">
        <f>D19*G19</f>
        <v>#REF!</v>
      </c>
      <c r="L19" s="85" t="s">
        <v>80</v>
      </c>
      <c r="M19" s="91">
        <f>SUM(D27:D28)</f>
        <v>0</v>
      </c>
      <c r="N19" s="92">
        <f>SUM(E27:E28)</f>
        <v>0</v>
      </c>
      <c r="O19" s="92" t="str">
        <f>IF(M19&gt;0,F27,"-")</f>
        <v>-</v>
      </c>
      <c r="P19" s="92" t="str">
        <f>IF(M19&gt;0,G27,"-")</f>
        <v>-</v>
      </c>
      <c r="Q19" s="93">
        <f>SUM(H27:H28)</f>
        <v>0</v>
      </c>
    </row>
    <row r="20" spans="3:17" ht="14.25" customHeight="1" thickBot="1" x14ac:dyDescent="0.35">
      <c r="C20" s="22" t="s">
        <v>23</v>
      </c>
      <c r="D20" s="23"/>
      <c r="E20" s="23"/>
      <c r="F20" s="23"/>
      <c r="G20" s="23"/>
      <c r="H20" s="23"/>
      <c r="L20" s="87" t="s">
        <v>63</v>
      </c>
      <c r="M20" s="94" t="e">
        <f>SUM(M16:M19)</f>
        <v>#REF!</v>
      </c>
      <c r="N20" s="95">
        <f>E32</f>
        <v>0</v>
      </c>
      <c r="O20" s="96">
        <f>F32</f>
        <v>0</v>
      </c>
      <c r="P20" s="96">
        <f>G32</f>
        <v>0</v>
      </c>
      <c r="Q20" s="97" t="e">
        <f>H32</f>
        <v>#REF!</v>
      </c>
    </row>
    <row r="21" spans="3:17" ht="14.25" customHeight="1" thickBot="1" x14ac:dyDescent="0.35">
      <c r="C21" s="20" t="s">
        <v>39</v>
      </c>
      <c r="D21" s="21">
        <v>0</v>
      </c>
      <c r="E21" s="21">
        <v>0</v>
      </c>
      <c r="F21" s="21">
        <v>0</v>
      </c>
      <c r="G21" s="21">
        <f>E21*$H$5</f>
        <v>0</v>
      </c>
      <c r="H21" s="16">
        <f>D21*G21</f>
        <v>0</v>
      </c>
    </row>
    <row r="22" spans="3:17" ht="14.25" customHeight="1" thickBot="1" x14ac:dyDescent="0.35">
      <c r="C22" s="20" t="s">
        <v>38</v>
      </c>
      <c r="D22" s="21">
        <v>0</v>
      </c>
      <c r="E22" s="21">
        <v>0</v>
      </c>
      <c r="F22" s="21">
        <v>0</v>
      </c>
      <c r="G22" s="21">
        <f>E22*$H$5</f>
        <v>0</v>
      </c>
      <c r="H22" s="16">
        <f>D22*G22</f>
        <v>0</v>
      </c>
      <c r="L22" s="158" t="s">
        <v>91</v>
      </c>
      <c r="M22" s="159"/>
      <c r="N22" s="159"/>
      <c r="O22" s="159"/>
      <c r="P22" s="159"/>
      <c r="Q22" s="160"/>
    </row>
    <row r="23" spans="3:17" ht="14.25" customHeight="1" x14ac:dyDescent="0.3">
      <c r="C23" s="22" t="s">
        <v>37</v>
      </c>
      <c r="D23" s="24"/>
      <c r="E23" s="24"/>
      <c r="F23" s="24"/>
      <c r="G23" s="24"/>
      <c r="H23" s="24"/>
      <c r="L23" s="106" t="s">
        <v>81</v>
      </c>
      <c r="P23" s="98" t="e">
        <f>#REF!</f>
        <v>#REF!</v>
      </c>
      <c r="Q23" s="86" t="s">
        <v>83</v>
      </c>
    </row>
    <row r="24" spans="3:17" ht="14.25" customHeight="1" x14ac:dyDescent="0.3">
      <c r="C24" s="20" t="s">
        <v>36</v>
      </c>
      <c r="D24" s="21">
        <v>0</v>
      </c>
      <c r="E24" s="21">
        <v>0</v>
      </c>
      <c r="F24" s="21">
        <v>0</v>
      </c>
      <c r="G24" s="21">
        <f>E24*$H$5</f>
        <v>0</v>
      </c>
      <c r="H24" s="16">
        <f>D24*G24</f>
        <v>0</v>
      </c>
      <c r="L24" s="107" t="s">
        <v>82</v>
      </c>
      <c r="P24" s="99" t="e">
        <f>#REF!*100</f>
        <v>#REF!</v>
      </c>
      <c r="Q24" s="86" t="s">
        <v>1</v>
      </c>
    </row>
    <row r="25" spans="3:17" ht="14.25" customHeight="1" x14ac:dyDescent="0.3">
      <c r="C25" s="20" t="s">
        <v>35</v>
      </c>
      <c r="D25" s="21">
        <v>0</v>
      </c>
      <c r="E25" s="21">
        <v>0</v>
      </c>
      <c r="F25" s="21">
        <v>0</v>
      </c>
      <c r="G25" s="21">
        <f>E25*$H$5</f>
        <v>0</v>
      </c>
      <c r="H25" s="16">
        <f>D25*G25</f>
        <v>0</v>
      </c>
      <c r="L25" s="108" t="s">
        <v>92</v>
      </c>
      <c r="P25" s="105" t="e">
        <f>#REF!*100</f>
        <v>#REF!</v>
      </c>
      <c r="Q25" s="86" t="s">
        <v>1</v>
      </c>
    </row>
    <row r="26" spans="3:17" ht="14.25" customHeight="1" thickBot="1" x14ac:dyDescent="0.35">
      <c r="C26" s="22" t="s">
        <v>5</v>
      </c>
      <c r="D26" s="24"/>
      <c r="E26" s="24"/>
      <c r="F26" s="24"/>
      <c r="G26" s="24"/>
      <c r="H26" s="24"/>
      <c r="L26" s="100" t="s">
        <v>84</v>
      </c>
      <c r="M26" s="101"/>
      <c r="N26" s="101"/>
      <c r="O26" s="101"/>
      <c r="P26" s="102" t="e">
        <f>#REF!</f>
        <v>#REF!</v>
      </c>
      <c r="Q26" s="103" t="s">
        <v>85</v>
      </c>
    </row>
    <row r="27" spans="3:17" ht="14.25" customHeight="1" x14ac:dyDescent="0.3">
      <c r="C27" s="20" t="s">
        <v>34</v>
      </c>
      <c r="D27" s="21">
        <v>0</v>
      </c>
      <c r="E27" s="21">
        <v>0</v>
      </c>
      <c r="F27" s="21">
        <v>0</v>
      </c>
      <c r="G27" s="21">
        <v>0</v>
      </c>
      <c r="H27" s="16">
        <f>D27*G27</f>
        <v>0</v>
      </c>
    </row>
    <row r="28" spans="3:17" ht="14.25" customHeight="1" x14ac:dyDescent="0.3">
      <c r="C28" s="20" t="s">
        <v>33</v>
      </c>
      <c r="D28" s="21">
        <v>0</v>
      </c>
      <c r="E28" s="21">
        <v>0</v>
      </c>
      <c r="F28" s="21">
        <v>0</v>
      </c>
      <c r="G28" s="21">
        <f>E28*$H$5</f>
        <v>0</v>
      </c>
      <c r="H28" s="16">
        <f>D28*G28</f>
        <v>0</v>
      </c>
    </row>
    <row r="29" spans="3:17" ht="14.25" customHeight="1" x14ac:dyDescent="0.3">
      <c r="C29" s="22" t="s">
        <v>32</v>
      </c>
      <c r="D29" s="24"/>
      <c r="E29" s="24"/>
      <c r="F29" s="24"/>
      <c r="G29" s="24"/>
      <c r="H29" s="24"/>
    </row>
    <row r="30" spans="3:17" ht="14.25" customHeight="1" x14ac:dyDescent="0.3">
      <c r="C30" s="20" t="s">
        <v>31</v>
      </c>
      <c r="D30" s="21">
        <v>0</v>
      </c>
      <c r="E30" s="21">
        <v>0</v>
      </c>
      <c r="F30" s="21">
        <v>0</v>
      </c>
      <c r="G30" s="21">
        <f>E30*$H$5</f>
        <v>0</v>
      </c>
      <c r="H30" s="16">
        <f>D30*G30</f>
        <v>0</v>
      </c>
    </row>
    <row r="31" spans="3:17" ht="14.25" customHeight="1" x14ac:dyDescent="0.3">
      <c r="C31" s="20" t="s">
        <v>30</v>
      </c>
      <c r="D31" s="21">
        <v>0</v>
      </c>
      <c r="E31" s="21">
        <v>0</v>
      </c>
      <c r="F31" s="21">
        <v>0</v>
      </c>
      <c r="G31" s="21">
        <v>0</v>
      </c>
      <c r="H31" s="16">
        <f>D31*G31</f>
        <v>0</v>
      </c>
    </row>
    <row r="32" spans="3:17" ht="14.25" customHeight="1" thickBot="1" x14ac:dyDescent="0.35">
      <c r="C32" s="25" t="s">
        <v>52</v>
      </c>
      <c r="D32" s="15" t="e">
        <f>SUM(D15:D31)</f>
        <v>#REF!</v>
      </c>
      <c r="E32" s="15">
        <f>IFERROR(SUMPRODUCT(D15:D31,E15:E31)/D32,0)</f>
        <v>0</v>
      </c>
      <c r="F32" s="65">
        <f>IFERROR(SUMPRODUCT(D15:D31,F15:F31)/D32,0)</f>
        <v>0</v>
      </c>
      <c r="G32" s="65">
        <f>IFERROR(SUMPRODUCT(D15:D31,G15:G31)/D32,0)</f>
        <v>0</v>
      </c>
      <c r="H32" s="15" t="e">
        <f>SUM(H15:H31)</f>
        <v>#REF!</v>
      </c>
    </row>
    <row r="33" spans="3:19" ht="14.25" customHeight="1" thickTop="1" x14ac:dyDescent="0.3"/>
    <row r="34" spans="3:19" ht="14.25" customHeight="1" x14ac:dyDescent="0.35">
      <c r="C34" s="154" t="str">
        <f>C6</f>
        <v>Etape 2</v>
      </c>
      <c r="D34" s="154"/>
      <c r="E34" s="154"/>
      <c r="F34" s="154"/>
      <c r="G34" s="154"/>
      <c r="H34" s="154"/>
    </row>
    <row r="35" spans="3:19" ht="14.25" customHeight="1" x14ac:dyDescent="0.3">
      <c r="C35" s="17" t="s">
        <v>50</v>
      </c>
      <c r="D35" s="66" t="s">
        <v>49</v>
      </c>
      <c r="E35" s="66" t="s">
        <v>48</v>
      </c>
      <c r="F35" s="66" t="s">
        <v>55</v>
      </c>
      <c r="G35" s="66" t="s">
        <v>7</v>
      </c>
      <c r="H35" s="66" t="s">
        <v>47</v>
      </c>
    </row>
    <row r="36" spans="3:19" ht="14.25" customHeight="1" x14ac:dyDescent="0.3">
      <c r="C36" s="18"/>
      <c r="D36" s="19" t="s">
        <v>46</v>
      </c>
      <c r="E36" s="19" t="s">
        <v>45</v>
      </c>
      <c r="F36" s="19" t="s">
        <v>56</v>
      </c>
      <c r="G36" s="19" t="s">
        <v>44</v>
      </c>
      <c r="H36" s="19" t="s">
        <v>44</v>
      </c>
    </row>
    <row r="37" spans="3:19" ht="14.25" customHeight="1" thickBot="1" x14ac:dyDescent="0.35">
      <c r="C37" s="17" t="s">
        <v>21</v>
      </c>
      <c r="D37" s="66"/>
      <c r="E37" s="66"/>
      <c r="F37" s="66"/>
      <c r="G37" s="66"/>
      <c r="H37" s="66"/>
    </row>
    <row r="38" spans="3:19" ht="14.25" customHeight="1" thickBot="1" x14ac:dyDescent="0.35">
      <c r="C38" s="20" t="s">
        <v>43</v>
      </c>
      <c r="D38" s="21">
        <v>0</v>
      </c>
      <c r="E38" s="21">
        <v>0</v>
      </c>
      <c r="F38" s="21">
        <v>0</v>
      </c>
      <c r="G38" s="21">
        <f>E38*$H$6</f>
        <v>0</v>
      </c>
      <c r="H38" s="16">
        <f>D38*G38</f>
        <v>0</v>
      </c>
      <c r="L38" s="158" t="str">
        <f>C34</f>
        <v>Etape 2</v>
      </c>
      <c r="M38" s="159"/>
      <c r="N38" s="159"/>
      <c r="O38" s="159"/>
      <c r="P38" s="159"/>
      <c r="Q38" s="160"/>
    </row>
    <row r="39" spans="3:19" ht="14.25" customHeight="1" thickBot="1" x14ac:dyDescent="0.35">
      <c r="C39" s="20" t="s">
        <v>42</v>
      </c>
      <c r="D39" s="21">
        <v>0</v>
      </c>
      <c r="E39" s="21">
        <v>0</v>
      </c>
      <c r="F39" s="21">
        <v>0</v>
      </c>
      <c r="G39" s="21">
        <f t="shared" ref="G39:G54" si="3">E39*$H$6</f>
        <v>0</v>
      </c>
      <c r="H39" s="16">
        <f>D39*G39</f>
        <v>0</v>
      </c>
      <c r="L39" s="88" t="s">
        <v>76</v>
      </c>
      <c r="M39" s="89" t="s">
        <v>86</v>
      </c>
      <c r="N39" s="89" t="s">
        <v>87</v>
      </c>
      <c r="O39" s="89" t="s">
        <v>88</v>
      </c>
      <c r="P39" s="89" t="s">
        <v>89</v>
      </c>
      <c r="Q39" s="90" t="s">
        <v>90</v>
      </c>
    </row>
    <row r="40" spans="3:19" ht="14.25" customHeight="1" x14ac:dyDescent="0.3">
      <c r="C40" s="22" t="s">
        <v>3</v>
      </c>
      <c r="D40" s="23"/>
      <c r="E40" s="23"/>
      <c r="F40" s="23"/>
      <c r="G40" s="23"/>
      <c r="H40" s="23"/>
      <c r="L40" s="85" t="s">
        <v>77</v>
      </c>
      <c r="M40" s="91" t="e">
        <f>SUM(D41:D42)</f>
        <v>#REF!</v>
      </c>
      <c r="N40" s="92" t="e">
        <f t="shared" ref="N40" si="4">SUM(E41:E42)</f>
        <v>#REF!</v>
      </c>
      <c r="O40" s="92" t="e">
        <f>IF(M40&gt;0,F41,"-")</f>
        <v>#REF!</v>
      </c>
      <c r="P40" s="92" t="e">
        <f>G41</f>
        <v>#REF!</v>
      </c>
      <c r="Q40" s="93" t="e">
        <f>SUM(H41:H42)</f>
        <v>#REF!</v>
      </c>
    </row>
    <row r="41" spans="3:19" ht="14.25" customHeight="1" x14ac:dyDescent="0.3">
      <c r="C41" s="20" t="s">
        <v>41</v>
      </c>
      <c r="D41" s="21" t="e">
        <f>#REF!+#REF!+#REF!</f>
        <v>#REF!</v>
      </c>
      <c r="E41" s="21" t="e">
        <f>(#REF!+#REF!+#REF!)/3</f>
        <v>#REF!</v>
      </c>
      <c r="F41" s="21">
        <v>30</v>
      </c>
      <c r="G41" s="21" t="e">
        <f t="shared" si="3"/>
        <v>#REF!</v>
      </c>
      <c r="H41" s="16" t="e">
        <f>D41*G41</f>
        <v>#REF!</v>
      </c>
      <c r="L41" s="85" t="s">
        <v>78</v>
      </c>
      <c r="M41" s="91" t="e">
        <f>SUM(D44:D45)</f>
        <v>#REF!</v>
      </c>
      <c r="N41" s="92" t="e">
        <f>SUM(E44:E45)</f>
        <v>#REF!</v>
      </c>
      <c r="O41" s="92" t="e">
        <f>IF(M41&gt;0,F44,"-")</f>
        <v>#REF!</v>
      </c>
      <c r="P41" s="92" t="e">
        <f>IF(M41&gt;0,G44,"-")</f>
        <v>#REF!</v>
      </c>
      <c r="Q41" s="93" t="e">
        <f>SUM(H44:H45)</f>
        <v>#REF!</v>
      </c>
    </row>
    <row r="42" spans="3:19" ht="14.25" customHeight="1" x14ac:dyDescent="0.3">
      <c r="C42" s="20" t="s">
        <v>40</v>
      </c>
      <c r="D42" s="21">
        <v>0</v>
      </c>
      <c r="E42" s="21">
        <v>0</v>
      </c>
      <c r="F42" s="21">
        <v>0</v>
      </c>
      <c r="G42" s="21">
        <f t="shared" si="3"/>
        <v>0</v>
      </c>
      <c r="H42" s="16">
        <f>D42*G42</f>
        <v>0</v>
      </c>
      <c r="L42" s="85" t="s">
        <v>79</v>
      </c>
      <c r="M42" s="91" t="e">
        <f>SUM(D47:D48)</f>
        <v>#REF!</v>
      </c>
      <c r="N42" s="92" t="e">
        <f>SUM(E47:E48)</f>
        <v>#REF!</v>
      </c>
      <c r="O42" s="92" t="e">
        <f>IF(M42&gt;0,F47,"-")</f>
        <v>#REF!</v>
      </c>
      <c r="P42" s="92" t="e">
        <f>IF(M42&gt;0,G47,"-")</f>
        <v>#REF!</v>
      </c>
      <c r="Q42" s="93" t="e">
        <f>SUM(H47:H48)</f>
        <v>#REF!</v>
      </c>
    </row>
    <row r="43" spans="3:19" ht="14.25" customHeight="1" x14ac:dyDescent="0.3">
      <c r="C43" s="22" t="s">
        <v>23</v>
      </c>
      <c r="D43" s="23"/>
      <c r="E43" s="23"/>
      <c r="F43" s="23"/>
      <c r="G43" s="23"/>
      <c r="H43" s="23"/>
      <c r="L43" s="85" t="s">
        <v>80</v>
      </c>
      <c r="M43" s="91" t="e">
        <f>SUM(D50:D51)</f>
        <v>#REF!</v>
      </c>
      <c r="N43" s="92" t="e">
        <f>SUM(E50:E51)</f>
        <v>#REF!</v>
      </c>
      <c r="O43" s="92" t="e">
        <f>IF(M43&gt;0,F50,"-")</f>
        <v>#REF!</v>
      </c>
      <c r="P43" s="92" t="e">
        <f>IF(M43&gt;0,G50,"-")</f>
        <v>#REF!</v>
      </c>
      <c r="Q43" s="93" t="e">
        <f>SUM(H50:H51)</f>
        <v>#REF!</v>
      </c>
    </row>
    <row r="44" spans="3:19" ht="14.25" customHeight="1" thickBot="1" x14ac:dyDescent="0.35">
      <c r="C44" s="20" t="s">
        <v>39</v>
      </c>
      <c r="D44" s="21" t="e">
        <f>#REF!+#REF!+#REF!</f>
        <v>#REF!</v>
      </c>
      <c r="E44" s="21" t="e">
        <f>(#REF!+#REF!+#REF!)/3</f>
        <v>#REF!</v>
      </c>
      <c r="F44" s="21">
        <v>30</v>
      </c>
      <c r="G44" s="21" t="e">
        <f t="shared" si="3"/>
        <v>#REF!</v>
      </c>
      <c r="H44" s="16" t="e">
        <f>D44*G44</f>
        <v>#REF!</v>
      </c>
      <c r="L44" s="87" t="s">
        <v>63</v>
      </c>
      <c r="M44" s="94" t="e">
        <f>SUM(M40:M43)</f>
        <v>#REF!</v>
      </c>
      <c r="N44" s="95">
        <f>E55</f>
        <v>0</v>
      </c>
      <c r="O44" s="96">
        <f>F55</f>
        <v>0</v>
      </c>
      <c r="P44" s="96">
        <f>G55</f>
        <v>0</v>
      </c>
      <c r="Q44" s="97" t="e">
        <f>H55</f>
        <v>#REF!</v>
      </c>
      <c r="S44" s="79" t="e">
        <f>Q20+Q44+Q67</f>
        <v>#REF!</v>
      </c>
    </row>
    <row r="45" spans="3:19" ht="14.25" customHeight="1" thickBot="1" x14ac:dyDescent="0.35">
      <c r="C45" s="20" t="s">
        <v>38</v>
      </c>
      <c r="D45" s="21">
        <v>0</v>
      </c>
      <c r="E45" s="21">
        <v>0</v>
      </c>
      <c r="F45" s="21">
        <v>0</v>
      </c>
      <c r="G45" s="21">
        <f t="shared" si="3"/>
        <v>0</v>
      </c>
      <c r="H45" s="16">
        <f>D45*G45</f>
        <v>0</v>
      </c>
      <c r="S45" s="79" t="e">
        <f>M20+M44+M67</f>
        <v>#REF!</v>
      </c>
    </row>
    <row r="46" spans="3:19" ht="14.25" customHeight="1" thickBot="1" x14ac:dyDescent="0.35">
      <c r="C46" s="22" t="s">
        <v>37</v>
      </c>
      <c r="D46" s="24"/>
      <c r="E46" s="24"/>
      <c r="F46" s="24"/>
      <c r="G46" s="24"/>
      <c r="H46" s="24"/>
      <c r="L46" s="158" t="s">
        <v>91</v>
      </c>
      <c r="M46" s="159"/>
      <c r="N46" s="159"/>
      <c r="O46" s="159"/>
      <c r="P46" s="159"/>
      <c r="Q46" s="160"/>
    </row>
    <row r="47" spans="3:19" ht="14.25" customHeight="1" x14ac:dyDescent="0.3">
      <c r="C47" s="20" t="s">
        <v>36</v>
      </c>
      <c r="D47" s="21" t="e">
        <f>#REF!+#REF!+#REF!</f>
        <v>#REF!</v>
      </c>
      <c r="E47" s="21" t="e">
        <f>(#REF!+#REF!+#REF!)/3</f>
        <v>#REF!</v>
      </c>
      <c r="F47" s="21">
        <v>30</v>
      </c>
      <c r="G47" s="21" t="e">
        <f t="shared" si="3"/>
        <v>#REF!</v>
      </c>
      <c r="H47" s="16" t="e">
        <f>D47*G47</f>
        <v>#REF!</v>
      </c>
      <c r="L47" s="106" t="s">
        <v>81</v>
      </c>
      <c r="P47" s="98" t="e">
        <f>#REF!</f>
        <v>#REF!</v>
      </c>
      <c r="Q47" s="86" t="s">
        <v>83</v>
      </c>
    </row>
    <row r="48" spans="3:19" ht="14.25" customHeight="1" x14ac:dyDescent="0.3">
      <c r="C48" s="20" t="s">
        <v>35</v>
      </c>
      <c r="D48" s="21">
        <v>0</v>
      </c>
      <c r="E48" s="21">
        <v>0</v>
      </c>
      <c r="F48" s="21">
        <v>0</v>
      </c>
      <c r="G48" s="21">
        <f t="shared" si="3"/>
        <v>0</v>
      </c>
      <c r="H48" s="16">
        <f>D48*G48</f>
        <v>0</v>
      </c>
      <c r="L48" s="107" t="s">
        <v>82</v>
      </c>
      <c r="P48" s="99" t="e">
        <f>#REF!*100</f>
        <v>#REF!</v>
      </c>
      <c r="Q48" s="86" t="s">
        <v>1</v>
      </c>
    </row>
    <row r="49" spans="3:17" ht="14.25" customHeight="1" x14ac:dyDescent="0.3">
      <c r="C49" s="22" t="s">
        <v>5</v>
      </c>
      <c r="D49" s="24"/>
      <c r="E49" s="24"/>
      <c r="F49" s="24"/>
      <c r="G49" s="24"/>
      <c r="H49" s="24"/>
      <c r="L49" s="108" t="s">
        <v>92</v>
      </c>
      <c r="P49" s="105" t="e">
        <f>#REF!*100</f>
        <v>#REF!</v>
      </c>
      <c r="Q49" s="86" t="s">
        <v>1</v>
      </c>
    </row>
    <row r="50" spans="3:17" ht="14.25" customHeight="1" thickBot="1" x14ac:dyDescent="0.35">
      <c r="C50" s="20" t="s">
        <v>34</v>
      </c>
      <c r="D50" s="21" t="e">
        <f>(#REF!+#REF!+#REF!)*$J$11</f>
        <v>#REF!</v>
      </c>
      <c r="E50" s="21" t="e">
        <f>((#REF!+#REF!+#REF!)/3)*J11</f>
        <v>#REF!</v>
      </c>
      <c r="F50" s="21">
        <v>30</v>
      </c>
      <c r="G50" s="21" t="e">
        <f t="shared" si="3"/>
        <v>#REF!</v>
      </c>
      <c r="H50" s="16" t="e">
        <f>D50*G50</f>
        <v>#REF!</v>
      </c>
      <c r="L50" s="100" t="s">
        <v>84</v>
      </c>
      <c r="M50" s="101"/>
      <c r="N50" s="101"/>
      <c r="O50" s="101"/>
      <c r="P50" s="104" t="e">
        <f>#REF!</f>
        <v>#REF!</v>
      </c>
      <c r="Q50" s="103" t="s">
        <v>85</v>
      </c>
    </row>
    <row r="51" spans="3:17" ht="14.25" customHeight="1" x14ac:dyDescent="0.3">
      <c r="C51" s="20" t="s">
        <v>33</v>
      </c>
      <c r="D51" s="21">
        <v>0</v>
      </c>
      <c r="E51" s="21">
        <v>0</v>
      </c>
      <c r="F51" s="21">
        <v>0</v>
      </c>
      <c r="G51" s="21">
        <f t="shared" si="3"/>
        <v>0</v>
      </c>
      <c r="H51" s="16">
        <f>D51*G51</f>
        <v>0</v>
      </c>
    </row>
    <row r="52" spans="3:17" ht="14.25" customHeight="1" x14ac:dyDescent="0.3">
      <c r="C52" s="22" t="s">
        <v>32</v>
      </c>
      <c r="D52" s="24"/>
      <c r="E52" s="24"/>
      <c r="F52" s="24"/>
      <c r="G52" s="24"/>
      <c r="H52" s="24"/>
    </row>
    <row r="53" spans="3:17" ht="14.25" customHeight="1" x14ac:dyDescent="0.3">
      <c r="C53" s="20" t="s">
        <v>31</v>
      </c>
      <c r="D53" s="21">
        <v>0</v>
      </c>
      <c r="E53" s="21">
        <v>0</v>
      </c>
      <c r="F53" s="21">
        <v>0</v>
      </c>
      <c r="G53" s="21">
        <f t="shared" si="3"/>
        <v>0</v>
      </c>
      <c r="H53" s="16">
        <f>D53*G53</f>
        <v>0</v>
      </c>
    </row>
    <row r="54" spans="3:17" ht="14.25" customHeight="1" x14ac:dyDescent="0.3">
      <c r="C54" s="20" t="s">
        <v>30</v>
      </c>
      <c r="D54" s="21">
        <v>0</v>
      </c>
      <c r="E54" s="21">
        <v>0</v>
      </c>
      <c r="F54" s="21">
        <v>0</v>
      </c>
      <c r="G54" s="21">
        <f t="shared" si="3"/>
        <v>0</v>
      </c>
      <c r="H54" s="16">
        <f>D54*G54</f>
        <v>0</v>
      </c>
    </row>
    <row r="55" spans="3:17" ht="14.25" customHeight="1" thickBot="1" x14ac:dyDescent="0.35">
      <c r="C55" s="25" t="s">
        <v>52</v>
      </c>
      <c r="D55" s="15" t="e">
        <f>SUM(D38:D54)</f>
        <v>#REF!</v>
      </c>
      <c r="E55" s="15">
        <f>IFERROR(SUMPRODUCT(D38:D54,E38:E54)/D55,0)</f>
        <v>0</v>
      </c>
      <c r="F55" s="65">
        <f>IFERROR(SUMPRODUCT(D38:D54,F38:F54)/D55,0)</f>
        <v>0</v>
      </c>
      <c r="G55" s="65">
        <f>IFERROR(SUMPRODUCT(D38:D54,G38:G54)/D55,0)</f>
        <v>0</v>
      </c>
      <c r="H55" s="15" t="e">
        <f>SUM(H38:H54)</f>
        <v>#REF!</v>
      </c>
    </row>
    <row r="56" spans="3:17" ht="14.25" customHeight="1" thickTop="1" x14ac:dyDescent="0.3"/>
    <row r="57" spans="3:17" ht="14.25" customHeight="1" x14ac:dyDescent="0.35">
      <c r="C57" s="154" t="str">
        <f>C7</f>
        <v>Etape 3</v>
      </c>
      <c r="D57" s="154"/>
      <c r="E57" s="154"/>
      <c r="F57" s="154"/>
      <c r="G57" s="154"/>
      <c r="H57" s="154"/>
    </row>
    <row r="58" spans="3:17" ht="14.25" customHeight="1" x14ac:dyDescent="0.3">
      <c r="C58" s="17" t="s">
        <v>50</v>
      </c>
      <c r="D58" s="66" t="s">
        <v>49</v>
      </c>
      <c r="E58" s="66" t="s">
        <v>48</v>
      </c>
      <c r="F58" s="66" t="s">
        <v>55</v>
      </c>
      <c r="G58" s="66" t="s">
        <v>7</v>
      </c>
      <c r="H58" s="66" t="s">
        <v>47</v>
      </c>
    </row>
    <row r="59" spans="3:17" ht="14.25" customHeight="1" x14ac:dyDescent="0.3">
      <c r="C59" s="18"/>
      <c r="D59" s="19" t="s">
        <v>46</v>
      </c>
      <c r="E59" s="19" t="s">
        <v>45</v>
      </c>
      <c r="F59" s="19" t="s">
        <v>56</v>
      </c>
      <c r="G59" s="19" t="s">
        <v>44</v>
      </c>
      <c r="H59" s="19" t="s">
        <v>44</v>
      </c>
    </row>
    <row r="60" spans="3:17" ht="14.25" customHeight="1" thickBot="1" x14ac:dyDescent="0.35">
      <c r="C60" s="17" t="s">
        <v>21</v>
      </c>
      <c r="D60" s="66"/>
      <c r="E60" s="66"/>
      <c r="F60" s="66"/>
      <c r="G60" s="66"/>
      <c r="H60" s="66"/>
    </row>
    <row r="61" spans="3:17" ht="14.25" customHeight="1" thickBot="1" x14ac:dyDescent="0.35">
      <c r="C61" s="20" t="s">
        <v>43</v>
      </c>
      <c r="D61" s="21">
        <v>0</v>
      </c>
      <c r="E61" s="21">
        <v>0</v>
      </c>
      <c r="F61" s="21">
        <v>0</v>
      </c>
      <c r="G61" s="21">
        <f>E61*$H$7</f>
        <v>0</v>
      </c>
      <c r="H61" s="16">
        <f>D61*G61</f>
        <v>0</v>
      </c>
      <c r="L61" s="158" t="str">
        <f>C57</f>
        <v>Etape 3</v>
      </c>
      <c r="M61" s="159"/>
      <c r="N61" s="159"/>
      <c r="O61" s="159"/>
      <c r="P61" s="159"/>
      <c r="Q61" s="160"/>
    </row>
    <row r="62" spans="3:17" ht="14.25" customHeight="1" thickBot="1" x14ac:dyDescent="0.35">
      <c r="C62" s="20" t="s">
        <v>42</v>
      </c>
      <c r="D62" s="21">
        <v>0</v>
      </c>
      <c r="E62" s="21">
        <v>0</v>
      </c>
      <c r="F62" s="21">
        <v>0</v>
      </c>
      <c r="G62" s="21">
        <f t="shared" ref="G62:G77" si="5">E62*$H$7</f>
        <v>0</v>
      </c>
      <c r="H62" s="16">
        <f>D62*G62</f>
        <v>0</v>
      </c>
      <c r="L62" s="88" t="s">
        <v>76</v>
      </c>
      <c r="M62" s="89" t="s">
        <v>86</v>
      </c>
      <c r="N62" s="89" t="s">
        <v>87</v>
      </c>
      <c r="O62" s="89" t="s">
        <v>88</v>
      </c>
      <c r="P62" s="89" t="s">
        <v>89</v>
      </c>
      <c r="Q62" s="90" t="s">
        <v>90</v>
      </c>
    </row>
    <row r="63" spans="3:17" ht="14.25" customHeight="1" x14ac:dyDescent="0.3">
      <c r="C63" s="22" t="s">
        <v>3</v>
      </c>
      <c r="D63" s="23"/>
      <c r="E63" s="23"/>
      <c r="F63" s="23"/>
      <c r="G63" s="23"/>
      <c r="H63" s="23"/>
      <c r="L63" s="85" t="s">
        <v>77</v>
      </c>
      <c r="M63" s="91" t="e">
        <f>SUM(D64:D65)</f>
        <v>#REF!</v>
      </c>
      <c r="N63" s="92" t="e">
        <f t="shared" ref="N63" si="6">SUM(E64:E65)</f>
        <v>#REF!</v>
      </c>
      <c r="O63" s="92" t="e">
        <f>IF(M63&gt;0,F64,"-")</f>
        <v>#REF!</v>
      </c>
      <c r="P63" s="92" t="e">
        <f>G64</f>
        <v>#REF!</v>
      </c>
      <c r="Q63" s="93" t="e">
        <f>SUM(H64:H65)</f>
        <v>#REF!</v>
      </c>
    </row>
    <row r="64" spans="3:17" ht="14.25" customHeight="1" x14ac:dyDescent="0.3">
      <c r="C64" s="20" t="s">
        <v>41</v>
      </c>
      <c r="D64" s="21" t="e">
        <f>#REF!</f>
        <v>#REF!</v>
      </c>
      <c r="E64" s="21" t="e">
        <f>#REF!</f>
        <v>#REF!</v>
      </c>
      <c r="F64" s="21">
        <v>30</v>
      </c>
      <c r="G64" s="21" t="e">
        <f t="shared" si="5"/>
        <v>#REF!</v>
      </c>
      <c r="H64" s="16" t="e">
        <f>D64*G64</f>
        <v>#REF!</v>
      </c>
      <c r="L64" s="85" t="s">
        <v>78</v>
      </c>
      <c r="M64" s="91" t="e">
        <f>SUM(D67:D68)</f>
        <v>#REF!</v>
      </c>
      <c r="N64" s="92" t="e">
        <f>SUM(E67:E68)</f>
        <v>#REF!</v>
      </c>
      <c r="O64" s="92" t="e">
        <f>IF(M64&gt;0,F67,"-")</f>
        <v>#REF!</v>
      </c>
      <c r="P64" s="92" t="e">
        <f>IF(M64&gt;0,G67,"-")</f>
        <v>#REF!</v>
      </c>
      <c r="Q64" s="93" t="e">
        <f>SUM(H67:H68)</f>
        <v>#REF!</v>
      </c>
    </row>
    <row r="65" spans="3:30" ht="14.25" customHeight="1" x14ac:dyDescent="0.3">
      <c r="C65" s="20" t="s">
        <v>40</v>
      </c>
      <c r="D65" s="21">
        <v>0</v>
      </c>
      <c r="E65" s="21">
        <v>0</v>
      </c>
      <c r="F65" s="21">
        <v>0</v>
      </c>
      <c r="G65" s="21">
        <f t="shared" si="5"/>
        <v>0</v>
      </c>
      <c r="H65" s="16">
        <f>D65*G65</f>
        <v>0</v>
      </c>
      <c r="L65" s="85" t="s">
        <v>79</v>
      </c>
      <c r="M65" s="91" t="e">
        <f>SUM(D70:D71)</f>
        <v>#REF!</v>
      </c>
      <c r="N65" s="92" t="e">
        <f>SUM(E70:E71)</f>
        <v>#REF!</v>
      </c>
      <c r="O65" s="92" t="e">
        <f>IF(M65&gt;0,F70,"-")</f>
        <v>#REF!</v>
      </c>
      <c r="P65" s="92" t="e">
        <f>IF(M65&gt;0,G70,"-")</f>
        <v>#REF!</v>
      </c>
      <c r="Q65" s="93" t="e">
        <f>SUM(H70:H71)</f>
        <v>#REF!</v>
      </c>
    </row>
    <row r="66" spans="3:30" ht="14.25" customHeight="1" x14ac:dyDescent="0.3">
      <c r="C66" s="22" t="s">
        <v>23</v>
      </c>
      <c r="D66" s="23"/>
      <c r="E66" s="23"/>
      <c r="F66" s="23"/>
      <c r="G66" s="23"/>
      <c r="H66" s="23"/>
      <c r="L66" s="85" t="s">
        <v>80</v>
      </c>
      <c r="M66" s="91" t="e">
        <f>SUM(D73:D74)</f>
        <v>#REF!</v>
      </c>
      <c r="N66" s="92" t="e">
        <f>SUM(E73:E74)</f>
        <v>#REF!</v>
      </c>
      <c r="O66" s="92" t="e">
        <f>IF(M66&gt;0,F73,"-")</f>
        <v>#REF!</v>
      </c>
      <c r="P66" s="92" t="e">
        <f>IF(M66&gt;0,G73,"-")</f>
        <v>#REF!</v>
      </c>
      <c r="Q66" s="93" t="e">
        <f>SUM(H73:H74)</f>
        <v>#REF!</v>
      </c>
    </row>
    <row r="67" spans="3:30" ht="14.25" customHeight="1" thickBot="1" x14ac:dyDescent="0.35">
      <c r="C67" s="20" t="s">
        <v>39</v>
      </c>
      <c r="D67" s="21" t="e">
        <f>#REF!</f>
        <v>#REF!</v>
      </c>
      <c r="E67" s="21" t="e">
        <f>#REF!</f>
        <v>#REF!</v>
      </c>
      <c r="F67" s="21">
        <v>30</v>
      </c>
      <c r="G67" s="21" t="e">
        <f t="shared" si="5"/>
        <v>#REF!</v>
      </c>
      <c r="H67" s="16" t="e">
        <f>D67*G67</f>
        <v>#REF!</v>
      </c>
      <c r="L67" s="87" t="s">
        <v>63</v>
      </c>
      <c r="M67" s="94" t="e">
        <f>SUM(M63:M66)</f>
        <v>#REF!</v>
      </c>
      <c r="N67" s="95">
        <f>E78</f>
        <v>0</v>
      </c>
      <c r="O67" s="96">
        <f>F78</f>
        <v>0</v>
      </c>
      <c r="P67" s="96">
        <f>G78</f>
        <v>0</v>
      </c>
      <c r="Q67" s="97" t="e">
        <f>H78</f>
        <v>#REF!</v>
      </c>
    </row>
    <row r="68" spans="3:30" ht="14.25" customHeight="1" thickBot="1" x14ac:dyDescent="0.35">
      <c r="C68" s="20" t="s">
        <v>38</v>
      </c>
      <c r="D68" s="21">
        <v>0</v>
      </c>
      <c r="E68" s="21">
        <v>0</v>
      </c>
      <c r="F68" s="21">
        <v>0</v>
      </c>
      <c r="G68" s="21">
        <f t="shared" si="5"/>
        <v>0</v>
      </c>
      <c r="H68" s="16">
        <f>D68*G68</f>
        <v>0</v>
      </c>
    </row>
    <row r="69" spans="3:30" ht="14.25" customHeight="1" thickBot="1" x14ac:dyDescent="0.35">
      <c r="C69" s="22" t="s">
        <v>37</v>
      </c>
      <c r="D69" s="24"/>
      <c r="E69" s="24"/>
      <c r="F69" s="24"/>
      <c r="G69" s="24"/>
      <c r="H69" s="24"/>
      <c r="L69" s="158" t="s">
        <v>91</v>
      </c>
      <c r="M69" s="159"/>
      <c r="N69" s="159"/>
      <c r="O69" s="159"/>
      <c r="P69" s="159"/>
      <c r="Q69" s="160"/>
    </row>
    <row r="70" spans="3:30" ht="14.25" customHeight="1" x14ac:dyDescent="0.3">
      <c r="C70" s="20" t="s">
        <v>36</v>
      </c>
      <c r="D70" s="21" t="e">
        <f>#REF!</f>
        <v>#REF!</v>
      </c>
      <c r="E70" s="21" t="e">
        <f>#REF!</f>
        <v>#REF!</v>
      </c>
      <c r="F70" s="21">
        <v>30</v>
      </c>
      <c r="G70" s="21" t="e">
        <f t="shared" si="5"/>
        <v>#REF!</v>
      </c>
      <c r="H70" s="16" t="e">
        <f>D70*G70</f>
        <v>#REF!</v>
      </c>
      <c r="L70" s="106" t="s">
        <v>81</v>
      </c>
      <c r="P70" s="98" t="e">
        <f>#REF!</f>
        <v>#REF!</v>
      </c>
      <c r="Q70" s="86" t="s">
        <v>83</v>
      </c>
    </row>
    <row r="71" spans="3:30" ht="14.25" customHeight="1" x14ac:dyDescent="0.3">
      <c r="C71" s="20" t="s">
        <v>35</v>
      </c>
      <c r="D71" s="21">
        <v>0</v>
      </c>
      <c r="E71" s="21">
        <v>0</v>
      </c>
      <c r="F71" s="21">
        <v>0</v>
      </c>
      <c r="G71" s="21">
        <f t="shared" si="5"/>
        <v>0</v>
      </c>
      <c r="H71" s="16">
        <f>D71*G71</f>
        <v>0</v>
      </c>
      <c r="L71" s="107" t="s">
        <v>82</v>
      </c>
      <c r="P71" s="99" t="e">
        <f>#REF!*100</f>
        <v>#REF!</v>
      </c>
      <c r="Q71" s="86" t="s">
        <v>1</v>
      </c>
    </row>
    <row r="72" spans="3:30" ht="14.25" customHeight="1" x14ac:dyDescent="0.3">
      <c r="C72" s="22" t="s">
        <v>5</v>
      </c>
      <c r="D72" s="24"/>
      <c r="E72" s="24"/>
      <c r="F72" s="24"/>
      <c r="G72" s="24"/>
      <c r="H72" s="24"/>
      <c r="L72" s="108" t="s">
        <v>92</v>
      </c>
      <c r="P72" s="105" t="e">
        <f>#REF!*100</f>
        <v>#REF!</v>
      </c>
      <c r="Q72" s="86" t="s">
        <v>1</v>
      </c>
    </row>
    <row r="73" spans="3:30" ht="14.25" customHeight="1" thickBot="1" x14ac:dyDescent="0.35">
      <c r="C73" s="20" t="s">
        <v>34</v>
      </c>
      <c r="D73" s="21" t="e">
        <f>#REF!*J11</f>
        <v>#REF!</v>
      </c>
      <c r="E73" s="21" t="e">
        <f>#REF!*J11</f>
        <v>#REF!</v>
      </c>
      <c r="F73" s="21">
        <f>F70</f>
        <v>30</v>
      </c>
      <c r="G73" s="21" t="e">
        <f t="shared" si="5"/>
        <v>#REF!</v>
      </c>
      <c r="H73" s="16" t="e">
        <f>D73*G73</f>
        <v>#REF!</v>
      </c>
      <c r="L73" s="100" t="s">
        <v>84</v>
      </c>
      <c r="M73" s="101"/>
      <c r="N73" s="101"/>
      <c r="O73" s="101"/>
      <c r="P73" s="104" t="e">
        <f>#REF!</f>
        <v>#REF!</v>
      </c>
      <c r="Q73" s="103" t="s">
        <v>85</v>
      </c>
    </row>
    <row r="74" spans="3:30" ht="14.25" customHeight="1" x14ac:dyDescent="0.3">
      <c r="C74" s="20" t="s">
        <v>33</v>
      </c>
      <c r="D74" s="21">
        <v>0</v>
      </c>
      <c r="E74" s="21">
        <v>0</v>
      </c>
      <c r="F74" s="21">
        <v>0</v>
      </c>
      <c r="G74" s="21">
        <f t="shared" si="5"/>
        <v>0</v>
      </c>
      <c r="H74" s="16">
        <f>D74*G74</f>
        <v>0</v>
      </c>
    </row>
    <row r="75" spans="3:30" ht="14.25" customHeight="1" x14ac:dyDescent="0.3">
      <c r="C75" s="22" t="s">
        <v>32</v>
      </c>
      <c r="D75" s="24"/>
      <c r="E75" s="24"/>
      <c r="F75" s="24"/>
      <c r="G75" s="24"/>
      <c r="H75" s="24"/>
    </row>
    <row r="76" spans="3:30" ht="14.25" customHeight="1" x14ac:dyDescent="0.3">
      <c r="C76" s="20" t="s">
        <v>31</v>
      </c>
      <c r="D76" s="21">
        <v>0</v>
      </c>
      <c r="E76" s="21">
        <v>0</v>
      </c>
      <c r="F76" s="21">
        <v>0</v>
      </c>
      <c r="G76" s="21">
        <f t="shared" si="5"/>
        <v>0</v>
      </c>
      <c r="H76" s="16">
        <f>D76*G76</f>
        <v>0</v>
      </c>
      <c r="AD76" t="s">
        <v>61</v>
      </c>
    </row>
    <row r="77" spans="3:30" ht="14.25" customHeight="1" x14ac:dyDescent="0.3">
      <c r="C77" s="20" t="s">
        <v>30</v>
      </c>
      <c r="D77" s="21">
        <v>0</v>
      </c>
      <c r="E77" s="21">
        <v>0</v>
      </c>
      <c r="F77" s="21">
        <v>0</v>
      </c>
      <c r="G77" s="21">
        <f t="shared" si="5"/>
        <v>0</v>
      </c>
      <c r="H77" s="16">
        <f>D77*G77</f>
        <v>0</v>
      </c>
      <c r="AD77" t="s">
        <v>3</v>
      </c>
    </row>
    <row r="78" spans="3:30" ht="14.25" customHeight="1" thickBot="1" x14ac:dyDescent="0.35">
      <c r="C78" s="25" t="s">
        <v>52</v>
      </c>
      <c r="D78" s="15" t="e">
        <f>SUM(D61:D77)</f>
        <v>#REF!</v>
      </c>
      <c r="E78" s="15">
        <f>IFERROR(SUMPRODUCT(D61:D77,E61:E77)/D78,0)</f>
        <v>0</v>
      </c>
      <c r="F78" s="65">
        <f>IFERROR(SUMPRODUCT(D61:D77,F61:F77)/D78,0)</f>
        <v>0</v>
      </c>
      <c r="G78" s="65">
        <f>IFERROR(SUMPRODUCT(D61:D77,G61:G77)/D78,0)</f>
        <v>0</v>
      </c>
      <c r="H78" s="15" t="e">
        <f>SUM(H61:H77)</f>
        <v>#REF!</v>
      </c>
      <c r="AD78" t="s">
        <v>22</v>
      </c>
    </row>
    <row r="79" spans="3:30" ht="14.25" customHeight="1" thickTop="1" x14ac:dyDescent="0.3">
      <c r="AD79" t="s">
        <v>3</v>
      </c>
    </row>
    <row r="80" spans="3:30" ht="14.25" customHeight="1" x14ac:dyDescent="0.3">
      <c r="C80" s="22" t="s">
        <v>51</v>
      </c>
      <c r="D80" s="24"/>
      <c r="E80" s="24"/>
      <c r="F80" s="24"/>
      <c r="G80" s="24"/>
      <c r="H80" s="24"/>
      <c r="AD80" t="s">
        <v>60</v>
      </c>
    </row>
    <row r="81" spans="3:30" ht="14.25" customHeight="1" x14ac:dyDescent="0.3">
      <c r="C81" s="26" t="s">
        <v>29</v>
      </c>
      <c r="D81" s="21">
        <v>0</v>
      </c>
      <c r="E81" s="21">
        <v>0</v>
      </c>
      <c r="F81" s="21">
        <v>0</v>
      </c>
      <c r="G81" s="21">
        <f>0.1*E81</f>
        <v>0</v>
      </c>
      <c r="H81" s="16">
        <f>D81*G81</f>
        <v>0</v>
      </c>
      <c r="AD81" s="62" t="s">
        <v>65</v>
      </c>
    </row>
    <row r="82" spans="3:30" ht="14.25" customHeight="1" thickBot="1" x14ac:dyDescent="0.35">
      <c r="C82" s="59" t="s">
        <v>53</v>
      </c>
      <c r="D82" s="60">
        <f>SUM(D81:D81)</f>
        <v>0</v>
      </c>
      <c r="E82" s="60" t="str">
        <f>IFERROR(SUMPRODUCT(D81:D81,E81:E81)/D82,"-")</f>
        <v>-</v>
      </c>
      <c r="F82" s="60">
        <f>IFERROR(SUMPRODUCT(D81:D81,F81:F81)/D82,0)</f>
        <v>0</v>
      </c>
      <c r="G82" s="61"/>
      <c r="H82" s="60">
        <f>SUM(H81:H81)</f>
        <v>0</v>
      </c>
    </row>
    <row r="84" spans="3:30" ht="14.25" customHeight="1" thickBot="1" x14ac:dyDescent="0.35"/>
    <row r="85" spans="3:30" ht="14.25" customHeight="1" thickBot="1" x14ac:dyDescent="0.35">
      <c r="L85" s="158" t="s">
        <v>93</v>
      </c>
      <c r="M85" s="159"/>
      <c r="N85" s="159"/>
      <c r="O85" s="159"/>
      <c r="P85" s="159"/>
      <c r="Q85" s="160"/>
    </row>
    <row r="86" spans="3:30" ht="14.25" customHeight="1" x14ac:dyDescent="0.3">
      <c r="L86" s="106" t="s">
        <v>81</v>
      </c>
      <c r="P86" s="98" t="e">
        <f>P23+P47+P70</f>
        <v>#REF!</v>
      </c>
      <c r="Q86" s="86" t="s">
        <v>83</v>
      </c>
    </row>
    <row r="87" spans="3:30" ht="14.25" customHeight="1" x14ac:dyDescent="0.3">
      <c r="H87" s="79"/>
      <c r="L87" s="108" t="s">
        <v>92</v>
      </c>
      <c r="P87" s="98" t="e">
        <f>P25+P49+P72</f>
        <v>#REF!</v>
      </c>
      <c r="Q87" s="86" t="s">
        <v>1</v>
      </c>
    </row>
    <row r="88" spans="3:30" ht="14.25" customHeight="1" thickBot="1" x14ac:dyDescent="0.35">
      <c r="L88" s="100" t="s">
        <v>84</v>
      </c>
      <c r="M88" s="101"/>
      <c r="N88" s="101"/>
      <c r="O88" s="101"/>
      <c r="P88" s="104" t="e">
        <f>P26+P50+P73</f>
        <v>#REF!</v>
      </c>
      <c r="Q88" s="103" t="s">
        <v>85</v>
      </c>
    </row>
    <row r="89" spans="3:30" ht="14.25" customHeight="1" x14ac:dyDescent="0.3">
      <c r="H89" s="79"/>
    </row>
    <row r="90" spans="3:30" ht="14.25" customHeight="1" x14ac:dyDescent="0.3">
      <c r="H90" s="79"/>
    </row>
    <row r="97" spans="12:12" ht="14.25" customHeight="1" x14ac:dyDescent="0.3">
      <c r="L97" s="62" t="s">
        <v>94</v>
      </c>
    </row>
  </sheetData>
  <mergeCells count="11">
    <mergeCell ref="L69:Q69"/>
    <mergeCell ref="L85:Q85"/>
    <mergeCell ref="L14:Q14"/>
    <mergeCell ref="L22:Q22"/>
    <mergeCell ref="L38:Q38"/>
    <mergeCell ref="L46:Q46"/>
    <mergeCell ref="C11:H11"/>
    <mergeCell ref="C34:H34"/>
    <mergeCell ref="C3:H3"/>
    <mergeCell ref="C57:H57"/>
    <mergeCell ref="L61:Q61"/>
  </mergeCells>
  <pageMargins left="0.23622047244094491" right="0.23622047244094491" top="0.82677165354330717" bottom="0.47244094488188981" header="7.874015748031496E-2" footer="7.874015748031496E-2"/>
  <pageSetup paperSize="9" fitToWidth="0" fitToHeight="0" orientation="landscape" r:id="rId1"/>
  <headerFooter>
    <oddHeader xml:space="preserve">&amp;R&amp;18&amp;G </oddHeader>
    <oddFooter>&amp;C&amp;"Verdana,Regular"&amp;8&amp;P / &amp;K000000&amp;N&amp;L3H6TJSPPDN2X-1646323043-2690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9AC7-24B5-43A6-9B77-A4F77ACDFDEB}">
  <sheetPr>
    <tabColor theme="9"/>
    <pageSetUpPr fitToPage="1"/>
  </sheetPr>
  <dimension ref="A1:XFD254"/>
  <sheetViews>
    <sheetView showGridLines="0" tabSelected="1" zoomScale="85" zoomScaleNormal="85" zoomScaleSheetLayoutView="100" zoomScalePageLayoutView="70" workbookViewId="0">
      <selection activeCell="O18" sqref="O18"/>
    </sheetView>
  </sheetViews>
  <sheetFormatPr defaultColWidth="0" defaultRowHeight="0" customHeight="1" zeroHeight="1" x14ac:dyDescent="0.3"/>
  <cols>
    <col min="1" max="1" width="2.33203125" style="3" customWidth="1"/>
    <col min="2" max="2" width="6.44140625" style="3" customWidth="1"/>
    <col min="3" max="3" width="6.88671875" style="3" customWidth="1"/>
    <col min="4" max="4" width="21.33203125" style="3" customWidth="1"/>
    <col min="5" max="5" width="10.109375" style="3" customWidth="1"/>
    <col min="6" max="6" width="12.88671875" style="3" customWidth="1"/>
    <col min="7" max="7" width="7" style="3" customWidth="1"/>
    <col min="8" max="8" width="21" style="3" customWidth="1"/>
    <col min="9" max="9" width="32.109375" style="3" customWidth="1"/>
    <col min="10" max="10" width="8.33203125" style="3" customWidth="1"/>
    <col min="11" max="11" width="21.5546875" style="3" customWidth="1"/>
    <col min="12" max="12" width="0.6640625" style="3" customWidth="1"/>
    <col min="13" max="13" width="2" style="3" customWidth="1"/>
    <col min="14" max="14" width="12.88671875" style="3" bestFit="1" customWidth="1"/>
    <col min="15" max="16" width="9.109375" style="3" customWidth="1"/>
    <col min="17" max="16382" width="12.33203125" style="3" hidden="1"/>
    <col min="16383" max="16383" width="9.109375" style="3" hidden="1"/>
    <col min="16384" max="16384" width="31.6640625" style="3" hidden="1"/>
  </cols>
  <sheetData>
    <row r="1" spans="1:16" ht="6.6" customHeight="1" thickBot="1" x14ac:dyDescent="0.35"/>
    <row r="2" spans="1:16" s="4" customFormat="1" ht="37.5" customHeight="1" x14ac:dyDescent="0.3">
      <c r="A2" s="3"/>
      <c r="B2" s="27"/>
      <c r="C2" s="28"/>
      <c r="D2" s="28"/>
      <c r="E2" s="28"/>
      <c r="F2" s="28"/>
      <c r="G2" s="28"/>
      <c r="H2" s="28"/>
      <c r="I2" s="29"/>
      <c r="J2" s="29"/>
      <c r="K2" s="29"/>
      <c r="L2" s="30"/>
      <c r="M2" s="3"/>
      <c r="N2" s="3"/>
      <c r="O2" s="3"/>
    </row>
    <row r="3" spans="1:16" s="4" customFormat="1" ht="37.5" customHeight="1" x14ac:dyDescent="0.3">
      <c r="A3" s="3"/>
      <c r="B3" s="31"/>
      <c r="C3" s="3"/>
      <c r="D3"/>
      <c r="E3" s="3"/>
      <c r="F3" s="3"/>
      <c r="G3" s="3"/>
      <c r="H3" s="3"/>
      <c r="I3" s="32"/>
      <c r="J3" s="32"/>
      <c r="K3" s="32"/>
      <c r="L3" s="33"/>
      <c r="M3" s="3"/>
      <c r="N3" s="3"/>
      <c r="O3" s="3"/>
    </row>
    <row r="4" spans="1:16" s="4" customFormat="1" ht="38.25" customHeight="1" thickBot="1" x14ac:dyDescent="0.35">
      <c r="A4" s="3"/>
      <c r="B4" s="49"/>
      <c r="C4" s="163"/>
      <c r="D4" s="163"/>
      <c r="E4" s="163"/>
      <c r="F4" s="163"/>
      <c r="G4" s="163"/>
      <c r="H4" s="163"/>
      <c r="I4" s="51"/>
      <c r="J4" s="51"/>
      <c r="K4" s="51"/>
      <c r="L4" s="54"/>
      <c r="M4" s="3"/>
      <c r="N4" s="3"/>
      <c r="O4" s="3"/>
    </row>
    <row r="5" spans="1:16" s="4" customFormat="1" ht="6.6" customHeight="1" x14ac:dyDescent="0.3">
      <c r="A5" s="3"/>
      <c r="B5" s="31"/>
      <c r="D5" s="55"/>
      <c r="E5" s="55"/>
      <c r="F5" s="55"/>
      <c r="G5" s="56"/>
      <c r="H5" s="57"/>
      <c r="I5" s="58"/>
      <c r="J5" s="58"/>
      <c r="K5" s="36"/>
      <c r="L5" s="34"/>
      <c r="M5" s="3"/>
      <c r="N5" s="3"/>
      <c r="O5" s="3"/>
    </row>
    <row r="6" spans="1:16" s="4" customFormat="1" ht="15.6" x14ac:dyDescent="0.3">
      <c r="A6" s="3"/>
      <c r="B6" s="31"/>
      <c r="C6" s="32" t="s">
        <v>13</v>
      </c>
      <c r="D6" s="32"/>
      <c r="E6" s="32"/>
      <c r="F6" s="12"/>
      <c r="I6" s="111"/>
      <c r="K6" s="11"/>
      <c r="L6" s="34"/>
      <c r="M6" s="3"/>
      <c r="N6" s="3"/>
      <c r="O6" s="3"/>
    </row>
    <row r="7" spans="1:16" s="4" customFormat="1" ht="15.6" x14ac:dyDescent="0.3">
      <c r="A7" s="3"/>
      <c r="B7" s="31"/>
      <c r="C7" s="32" t="s">
        <v>14</v>
      </c>
      <c r="D7" s="32"/>
      <c r="E7" s="32"/>
      <c r="F7" s="12"/>
      <c r="I7" s="111" t="s">
        <v>148</v>
      </c>
      <c r="K7" s="11"/>
      <c r="L7" s="34"/>
      <c r="M7" s="3"/>
      <c r="N7" s="3"/>
      <c r="O7" s="3"/>
    </row>
    <row r="8" spans="1:16" s="4" customFormat="1" ht="15.6" x14ac:dyDescent="0.3">
      <c r="A8" s="3"/>
      <c r="B8" s="31"/>
      <c r="C8" s="32" t="s">
        <v>104</v>
      </c>
      <c r="D8" s="32"/>
      <c r="E8" s="32"/>
      <c r="F8" s="32"/>
      <c r="I8" s="131">
        <v>130</v>
      </c>
      <c r="L8" s="34"/>
      <c r="M8" s="3"/>
      <c r="N8" s="3"/>
      <c r="O8" s="3"/>
    </row>
    <row r="9" spans="1:16" s="4" customFormat="1" ht="15.6" x14ac:dyDescent="0.3">
      <c r="A9" s="3"/>
      <c r="B9" s="31"/>
      <c r="C9" s="32" t="s">
        <v>27</v>
      </c>
      <c r="D9" s="32"/>
      <c r="E9" s="32"/>
      <c r="F9" s="32"/>
      <c r="I9" s="148" t="s">
        <v>23</v>
      </c>
      <c r="J9" s="11"/>
      <c r="L9" s="34"/>
      <c r="M9" s="3"/>
      <c r="N9" s="3"/>
      <c r="O9" s="3"/>
    </row>
    <row r="10" spans="1:16" s="4" customFormat="1" ht="15.6" x14ac:dyDescent="0.3">
      <c r="A10" s="3"/>
      <c r="B10" s="31"/>
      <c r="C10" s="32" t="s">
        <v>26</v>
      </c>
      <c r="D10" s="32"/>
      <c r="E10" s="32"/>
      <c r="F10" s="32"/>
      <c r="I10" s="132">
        <v>1500</v>
      </c>
      <c r="J10" s="13" t="str">
        <f>IF(I9="Olie","liter fyringsolie",IF(I9="Naturgas","Nm³ naturgas",IF(I9="Varmepumpe","kWh el",IF(I9="Elvarme","kWh el",IF(I9="Træpiller","kg træpiller",IF(I9="Fjernvarme","kWh fjernvarme",IF(I9="Ingen - nybyg","kWh","")))))))</f>
        <v>liter fyringsolie</v>
      </c>
      <c r="L10" s="34"/>
      <c r="M10" s="3"/>
      <c r="N10" s="3"/>
      <c r="O10" s="3"/>
      <c r="P10" s="114"/>
    </row>
    <row r="11" spans="1:16" s="4" customFormat="1" ht="15.6" x14ac:dyDescent="0.3">
      <c r="A11" s="3"/>
      <c r="B11" s="31"/>
      <c r="C11" s="32" t="s">
        <v>28</v>
      </c>
      <c r="D11" s="32"/>
      <c r="E11" s="32"/>
      <c r="F11" s="32"/>
      <c r="I11" s="133">
        <f>'Opslag mv.'!AB14</f>
        <v>13.5</v>
      </c>
      <c r="J11" s="14" t="s">
        <v>0</v>
      </c>
      <c r="L11" s="34"/>
      <c r="M11" s="3"/>
      <c r="N11" s="3"/>
      <c r="O11" s="3"/>
      <c r="P11" s="114"/>
    </row>
    <row r="12" spans="1:16" s="4" customFormat="1" ht="15.6" x14ac:dyDescent="0.3">
      <c r="A12" s="3"/>
      <c r="B12" s="31"/>
      <c r="C12" s="32"/>
      <c r="D12" s="32"/>
      <c r="E12" s="32"/>
      <c r="F12" s="32"/>
      <c r="G12" s="115"/>
      <c r="H12" s="14"/>
      <c r="J12" s="35"/>
      <c r="L12" s="34"/>
      <c r="M12" s="3"/>
      <c r="N12" s="3"/>
      <c r="O12" s="3"/>
      <c r="P12" s="114"/>
    </row>
    <row r="13" spans="1:16" s="4" customFormat="1" ht="15.6" x14ac:dyDescent="0.3">
      <c r="A13" s="3"/>
      <c r="B13" s="161" t="s">
        <v>131</v>
      </c>
      <c r="C13" s="32" t="s">
        <v>102</v>
      </c>
      <c r="D13" s="32"/>
      <c r="E13" s="32"/>
      <c r="F13" s="32"/>
      <c r="G13" s="115"/>
      <c r="H13" s="14"/>
      <c r="J13" s="35"/>
      <c r="K13" s="145"/>
      <c r="L13" s="34"/>
      <c r="M13" s="3"/>
      <c r="N13" s="3"/>
      <c r="O13" s="3"/>
      <c r="P13" s="114"/>
    </row>
    <row r="14" spans="1:16" s="4" customFormat="1" ht="15.6" x14ac:dyDescent="0.3">
      <c r="A14" s="3"/>
      <c r="B14" s="161"/>
      <c r="C14" s="119" t="s">
        <v>146</v>
      </c>
      <c r="D14" s="117"/>
      <c r="E14" s="146">
        <v>27</v>
      </c>
      <c r="F14" s="117" t="s">
        <v>25</v>
      </c>
      <c r="G14" s="144">
        <f>IF(I8&gt;200,200,I8)</f>
        <v>130</v>
      </c>
      <c r="H14" s="14" t="s">
        <v>11</v>
      </c>
      <c r="I14" s="122">
        <f>E14*G14</f>
        <v>3510</v>
      </c>
      <c r="J14" s="35"/>
      <c r="K14" s="122">
        <f>I14*1.25</f>
        <v>4387.5</v>
      </c>
      <c r="L14" s="34"/>
      <c r="M14" s="3"/>
      <c r="N14" s="3"/>
      <c r="O14" s="3"/>
      <c r="P14" s="114"/>
    </row>
    <row r="15" spans="1:16" s="4" customFormat="1" ht="15.6" x14ac:dyDescent="0.3">
      <c r="A15" s="3"/>
      <c r="B15" s="161"/>
      <c r="C15" s="119" t="s">
        <v>147</v>
      </c>
      <c r="D15" s="117"/>
      <c r="E15" s="146">
        <v>22</v>
      </c>
      <c r="F15" s="117" t="s">
        <v>25</v>
      </c>
      <c r="G15" s="144">
        <f>I8-G14</f>
        <v>0</v>
      </c>
      <c r="H15" s="14" t="s">
        <v>11</v>
      </c>
      <c r="I15" s="122">
        <f>E15*G15</f>
        <v>0</v>
      </c>
      <c r="J15" s="35"/>
      <c r="K15" s="122">
        <f>I15*1.25</f>
        <v>0</v>
      </c>
      <c r="L15" s="34"/>
      <c r="M15" s="3"/>
      <c r="N15" s="3"/>
      <c r="O15" s="3"/>
      <c r="P15" s="114"/>
    </row>
    <row r="16" spans="1:16" s="4" customFormat="1" ht="15.6" x14ac:dyDescent="0.3">
      <c r="A16" s="3"/>
      <c r="B16" s="134"/>
      <c r="C16" s="117"/>
      <c r="D16" s="118"/>
      <c r="E16" s="118"/>
      <c r="F16" s="118"/>
      <c r="G16" s="115"/>
      <c r="H16" s="14"/>
      <c r="I16" s="123"/>
      <c r="J16" s="35"/>
      <c r="K16" s="123"/>
      <c r="L16" s="34"/>
      <c r="M16" s="3"/>
      <c r="N16" s="3"/>
      <c r="O16" s="3"/>
      <c r="P16" s="114"/>
    </row>
    <row r="17" spans="1:16 16381:16384" s="4" customFormat="1" ht="31.2" x14ac:dyDescent="0.3">
      <c r="A17" s="3"/>
      <c r="B17" s="136" t="s">
        <v>132</v>
      </c>
      <c r="C17" s="118" t="s">
        <v>136</v>
      </c>
      <c r="D17" s="118"/>
      <c r="E17" s="120">
        <v>500</v>
      </c>
      <c r="F17" s="64" t="s">
        <v>10</v>
      </c>
      <c r="G17" s="115"/>
      <c r="H17" s="14"/>
      <c r="I17" s="122">
        <f>E17</f>
        <v>500</v>
      </c>
      <c r="J17" s="35"/>
      <c r="K17" s="122">
        <f>I17*1.25</f>
        <v>625</v>
      </c>
      <c r="L17" s="34"/>
      <c r="M17" s="3"/>
      <c r="N17" s="3"/>
      <c r="O17" s="3"/>
      <c r="P17" s="114"/>
    </row>
    <row r="18" spans="1:16 16381:16384" s="4" customFormat="1" ht="15.6" x14ac:dyDescent="0.3">
      <c r="A18" s="3"/>
      <c r="B18" s="134"/>
      <c r="C18" s="117"/>
      <c r="D18" s="118"/>
      <c r="E18" s="118"/>
      <c r="F18" s="118"/>
      <c r="G18" s="115"/>
      <c r="H18" s="14"/>
      <c r="I18" s="123"/>
      <c r="J18" s="35"/>
      <c r="K18" s="123"/>
      <c r="L18" s="34"/>
      <c r="M18" s="3"/>
      <c r="N18" s="3"/>
      <c r="O18" s="3"/>
      <c r="P18" s="114"/>
    </row>
    <row r="19" spans="1:16 16381:16384" s="4" customFormat="1" ht="31.2" x14ac:dyDescent="0.3">
      <c r="A19" s="3"/>
      <c r="B19" s="136" t="s">
        <v>133</v>
      </c>
      <c r="C19" s="118" t="s">
        <v>150</v>
      </c>
      <c r="D19" s="118"/>
      <c r="E19" s="120">
        <v>1500</v>
      </c>
      <c r="F19" s="64" t="s">
        <v>10</v>
      </c>
      <c r="G19" s="115"/>
      <c r="H19" s="14"/>
      <c r="I19" s="122">
        <f>E19</f>
        <v>1500</v>
      </c>
      <c r="J19" s="35"/>
      <c r="K19" s="122">
        <f>I19*1.25</f>
        <v>1875</v>
      </c>
      <c r="L19" s="34"/>
      <c r="M19" s="3"/>
      <c r="N19" s="3"/>
      <c r="O19" s="3"/>
      <c r="P19" s="114"/>
    </row>
    <row r="20" spans="1:16 16381:16384" s="4" customFormat="1" ht="15.6" x14ac:dyDescent="0.3">
      <c r="A20" s="3"/>
      <c r="B20" s="135"/>
      <c r="C20" s="118"/>
      <c r="D20" s="118"/>
      <c r="E20" s="120"/>
      <c r="F20" s="64"/>
      <c r="G20" s="115"/>
      <c r="H20" s="14"/>
      <c r="I20" s="35"/>
      <c r="J20" s="35"/>
      <c r="K20" s="35"/>
      <c r="L20" s="34"/>
      <c r="M20" s="3"/>
      <c r="N20" s="3"/>
      <c r="O20" s="3"/>
      <c r="P20" s="114"/>
    </row>
    <row r="21" spans="1:16 16381:16384" s="4" customFormat="1" ht="31.2" x14ac:dyDescent="0.3">
      <c r="A21" s="3"/>
      <c r="B21" s="137" t="s">
        <v>145</v>
      </c>
      <c r="C21" s="118" t="s">
        <v>151</v>
      </c>
      <c r="D21" s="118"/>
      <c r="E21" s="120">
        <v>2000</v>
      </c>
      <c r="F21" s="64" t="s">
        <v>154</v>
      </c>
      <c r="G21" s="14"/>
      <c r="H21" s="14"/>
      <c r="I21" s="122">
        <f>E21</f>
        <v>2000</v>
      </c>
      <c r="J21" s="35"/>
      <c r="K21" s="122">
        <f>I21*1.25</f>
        <v>2500</v>
      </c>
      <c r="L21" s="34"/>
      <c r="M21" s="3"/>
      <c r="N21" s="3"/>
      <c r="O21" s="3"/>
      <c r="P21" s="114"/>
    </row>
    <row r="22" spans="1:16 16381:16384" s="4" customFormat="1" ht="15.6" x14ac:dyDescent="0.3">
      <c r="A22" s="3"/>
      <c r="B22" s="135"/>
      <c r="C22" s="118"/>
      <c r="D22" s="118"/>
      <c r="E22" s="120"/>
      <c r="F22" s="64"/>
      <c r="G22" s="115"/>
      <c r="H22" s="14"/>
      <c r="I22" s="35"/>
      <c r="J22" s="35"/>
      <c r="K22" s="35"/>
      <c r="L22" s="34"/>
      <c r="M22" s="3"/>
      <c r="N22" s="3"/>
      <c r="O22" s="3"/>
      <c r="P22" s="114"/>
    </row>
    <row r="23" spans="1:16 16381:16384" s="4" customFormat="1" ht="31.2" x14ac:dyDescent="0.3">
      <c r="A23" s="3"/>
      <c r="B23" s="137" t="s">
        <v>152</v>
      </c>
      <c r="C23" s="118" t="s">
        <v>54</v>
      </c>
      <c r="D23" s="118"/>
      <c r="E23" s="64">
        <v>540</v>
      </c>
      <c r="F23" s="64" t="s">
        <v>2</v>
      </c>
      <c r="G23" s="14"/>
      <c r="H23" s="14"/>
      <c r="I23" s="122">
        <f>E23*I11</f>
        <v>7290</v>
      </c>
      <c r="J23" s="35"/>
      <c r="K23" s="122">
        <f>I23*1.25</f>
        <v>9112.5</v>
      </c>
      <c r="L23" s="34"/>
      <c r="M23" s="3"/>
      <c r="N23" s="3"/>
      <c r="O23" s="3"/>
      <c r="P23" s="114"/>
    </row>
    <row r="24" spans="1:16 16381:16384" s="4" customFormat="1" ht="15.6" x14ac:dyDescent="0.3">
      <c r="A24" s="3"/>
      <c r="B24" s="31"/>
      <c r="C24" s="118"/>
      <c r="D24" s="118"/>
      <c r="E24" s="64"/>
      <c r="F24" s="64"/>
      <c r="G24" s="14"/>
      <c r="H24" s="14"/>
      <c r="I24" s="124"/>
      <c r="J24" s="35"/>
      <c r="K24" s="124"/>
      <c r="L24" s="34"/>
      <c r="M24" s="3"/>
      <c r="N24" s="3"/>
      <c r="O24" s="3"/>
      <c r="P24" s="114"/>
    </row>
    <row r="25" spans="1:16 16381:16384" s="4" customFormat="1" ht="15.6" x14ac:dyDescent="0.3">
      <c r="A25" s="3"/>
      <c r="B25" s="31"/>
      <c r="C25" s="118"/>
      <c r="D25" s="118"/>
      <c r="E25" s="64"/>
      <c r="F25" s="64"/>
      <c r="G25" s="14"/>
      <c r="H25" s="14"/>
      <c r="I25" s="151" t="s">
        <v>138</v>
      </c>
      <c r="J25" s="150"/>
      <c r="K25" s="151" t="s">
        <v>143</v>
      </c>
      <c r="L25" s="34"/>
      <c r="M25" s="3"/>
      <c r="N25" s="3"/>
      <c r="O25" s="3"/>
      <c r="P25" s="114"/>
    </row>
    <row r="26" spans="1:16 16381:16384" s="4" customFormat="1" ht="18" x14ac:dyDescent="0.3">
      <c r="A26" s="3"/>
      <c r="B26" s="31"/>
      <c r="C26" s="138" t="s">
        <v>153</v>
      </c>
      <c r="D26" s="138"/>
      <c r="E26" s="152"/>
      <c r="G26" s="153" t="s">
        <v>103</v>
      </c>
      <c r="H26" s="121"/>
      <c r="I26" s="125">
        <f>SUM(I14:I25)</f>
        <v>14800</v>
      </c>
      <c r="J26" s="14"/>
      <c r="K26" s="125">
        <f>SUM(K14:K25)</f>
        <v>18500</v>
      </c>
      <c r="L26" s="34"/>
      <c r="M26" s="3"/>
    </row>
    <row r="27" spans="1:16 16381:16384" s="4" customFormat="1" ht="6" customHeight="1" thickBot="1" x14ac:dyDescent="0.35">
      <c r="A27" s="3"/>
      <c r="B27" s="31"/>
      <c r="C27" s="55"/>
      <c r="D27" s="55"/>
      <c r="E27" s="55"/>
      <c r="F27" s="55"/>
      <c r="G27" s="55"/>
      <c r="H27" s="55"/>
      <c r="I27" s="55"/>
      <c r="J27" s="55"/>
      <c r="K27" s="36"/>
      <c r="L27" s="37"/>
      <c r="M27" s="3"/>
    </row>
    <row r="28" spans="1:16 16381:16384" s="4" customFormat="1" ht="16.5" customHeight="1" x14ac:dyDescent="0.3">
      <c r="A28" s="3"/>
      <c r="B28" s="27"/>
      <c r="C28" s="139"/>
      <c r="D28" s="139"/>
      <c r="E28" s="139"/>
      <c r="F28" s="139"/>
      <c r="G28" s="139"/>
      <c r="H28" s="139"/>
      <c r="I28" s="139"/>
      <c r="J28" s="139"/>
      <c r="K28" s="139"/>
      <c r="L28" s="140"/>
      <c r="M28" s="3"/>
    </row>
    <row r="29" spans="1:16 16381:16384" s="4" customFormat="1" ht="17.399999999999999" customHeight="1" x14ac:dyDescent="0.25">
      <c r="A29" s="3"/>
      <c r="B29" s="38"/>
      <c r="C29" s="162" t="s">
        <v>149</v>
      </c>
      <c r="D29" s="164"/>
      <c r="E29" s="164"/>
      <c r="F29" s="164"/>
      <c r="G29" s="164"/>
      <c r="H29" s="164"/>
      <c r="I29" s="164"/>
      <c r="J29" s="164"/>
      <c r="K29" s="112" t="s">
        <v>101</v>
      </c>
      <c r="L29" s="37"/>
      <c r="M29" s="3"/>
    </row>
    <row r="30" spans="1:16 16381:16384" s="4" customFormat="1" ht="19.5" customHeight="1" x14ac:dyDescent="0.3">
      <c r="A30" s="3"/>
      <c r="B30" s="31"/>
      <c r="C30" s="164"/>
      <c r="D30" s="164"/>
      <c r="E30" s="164"/>
      <c r="F30" s="164"/>
      <c r="G30" s="164"/>
      <c r="H30" s="164"/>
      <c r="I30" s="164"/>
      <c r="J30" s="164"/>
      <c r="K30" s="113" t="s">
        <v>99</v>
      </c>
      <c r="L30" s="37"/>
      <c r="M30" s="3"/>
      <c r="XFA30" s="4" t="s">
        <v>97</v>
      </c>
    </row>
    <row r="31" spans="1:16 16381:16384" s="4" customFormat="1" ht="19.5" customHeight="1" x14ac:dyDescent="0.3">
      <c r="A31" s="3"/>
      <c r="B31" s="31"/>
      <c r="C31" s="164"/>
      <c r="D31" s="164"/>
      <c r="E31" s="164"/>
      <c r="F31" s="164"/>
      <c r="G31" s="164"/>
      <c r="H31" s="164"/>
      <c r="I31" s="164"/>
      <c r="J31" s="164"/>
      <c r="K31" s="116" t="s">
        <v>100</v>
      </c>
      <c r="L31" s="37"/>
      <c r="M31" s="3"/>
      <c r="N31" s="3"/>
      <c r="O31" s="3"/>
      <c r="XFD31" s="4" t="s">
        <v>98</v>
      </c>
    </row>
    <row r="32" spans="1:16 16381:16384" s="4" customFormat="1" ht="15.9" customHeight="1" thickBot="1" x14ac:dyDescent="0.35">
      <c r="A32" s="3"/>
      <c r="B32" s="49"/>
      <c r="C32" s="141"/>
      <c r="D32" s="142"/>
      <c r="E32" s="143"/>
      <c r="F32" s="143"/>
      <c r="G32" s="51"/>
      <c r="H32" s="51"/>
      <c r="I32" s="51"/>
      <c r="J32" s="51"/>
      <c r="K32" s="51"/>
      <c r="L32" s="54"/>
      <c r="M32" s="3"/>
      <c r="N32" s="3"/>
      <c r="O32" s="3"/>
    </row>
    <row r="33" spans="1:15" s="4" customFormat="1" ht="27" customHeight="1" thickBot="1" x14ac:dyDescent="0.35">
      <c r="A33" s="3"/>
      <c r="B33" s="165" t="s">
        <v>135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47"/>
      <c r="M33" s="3"/>
      <c r="N33" s="3"/>
      <c r="O33" s="3"/>
    </row>
    <row r="34" spans="1:15" s="4" customFormat="1" ht="15.9" customHeight="1" x14ac:dyDescent="0.3">
      <c r="A34" s="3"/>
      <c r="B34" s="31"/>
      <c r="C34" s="39"/>
      <c r="D34" s="39"/>
      <c r="E34" s="39"/>
      <c r="F34" s="40"/>
      <c r="G34" s="3"/>
      <c r="H34" s="3"/>
      <c r="I34" s="3"/>
      <c r="J34" s="3"/>
      <c r="K34" s="3"/>
      <c r="L34" s="34"/>
      <c r="M34" s="3"/>
      <c r="N34" s="3"/>
      <c r="O34" s="3"/>
    </row>
    <row r="35" spans="1:15" s="4" customFormat="1" ht="15.9" customHeight="1" x14ac:dyDescent="0.3">
      <c r="A35" s="3"/>
      <c r="B35" s="31"/>
      <c r="C35" s="39"/>
      <c r="D35" s="39"/>
      <c r="E35" s="39"/>
      <c r="F35" s="40"/>
      <c r="G35" s="3"/>
      <c r="H35" s="3"/>
      <c r="I35" s="3"/>
      <c r="J35" s="3"/>
      <c r="K35" s="3"/>
      <c r="L35" s="34"/>
      <c r="M35" s="3"/>
      <c r="N35" s="3"/>
      <c r="O35" s="3"/>
    </row>
    <row r="36" spans="1:15" s="4" customFormat="1" ht="15.9" customHeight="1" x14ac:dyDescent="0.3">
      <c r="A36" s="3"/>
      <c r="B36" s="31"/>
      <c r="C36" s="39"/>
      <c r="D36" s="39"/>
      <c r="E36" s="39"/>
      <c r="F36" s="40"/>
      <c r="G36" s="3"/>
      <c r="H36" s="3"/>
      <c r="I36" s="149" t="s">
        <v>138</v>
      </c>
      <c r="J36" s="150"/>
      <c r="K36" s="149" t="s">
        <v>144</v>
      </c>
      <c r="L36" s="34"/>
      <c r="M36" s="3"/>
      <c r="N36" s="3"/>
      <c r="O36" s="3"/>
    </row>
    <row r="37" spans="1:15" s="4" customFormat="1" ht="15.9" customHeight="1" x14ac:dyDescent="0.3">
      <c r="A37" s="3"/>
      <c r="B37" s="161" t="s">
        <v>131</v>
      </c>
      <c r="C37" s="32" t="s">
        <v>156</v>
      </c>
      <c r="D37" s="32"/>
      <c r="E37" s="32"/>
      <c r="F37" s="32"/>
      <c r="G37" s="115"/>
      <c r="H37" s="14"/>
      <c r="L37" s="34"/>
      <c r="M37" s="3"/>
      <c r="N37" s="3"/>
      <c r="O37" s="3"/>
    </row>
    <row r="38" spans="1:15" s="4" customFormat="1" ht="15.9" customHeight="1" x14ac:dyDescent="0.3">
      <c r="A38" s="3"/>
      <c r="B38" s="161"/>
      <c r="C38" s="119" t="s">
        <v>155</v>
      </c>
      <c r="D38" s="117"/>
      <c r="E38" s="146"/>
      <c r="F38" s="117"/>
      <c r="G38" s="144"/>
      <c r="H38" s="14"/>
      <c r="I38" s="167">
        <v>35000</v>
      </c>
      <c r="J38" s="35"/>
      <c r="K38" s="167">
        <f>I38*1.25</f>
        <v>43750</v>
      </c>
      <c r="L38" s="34"/>
      <c r="M38" s="3"/>
      <c r="N38" s="3"/>
      <c r="O38" s="3"/>
    </row>
    <row r="39" spans="1:15" s="4" customFormat="1" ht="15.9" customHeight="1" x14ac:dyDescent="0.3">
      <c r="A39" s="3"/>
      <c r="B39" s="161"/>
      <c r="C39" s="119"/>
      <c r="D39" s="117"/>
      <c r="E39" s="146"/>
      <c r="F39" s="117"/>
      <c r="G39" s="144"/>
      <c r="H39" s="14"/>
      <c r="I39" s="168"/>
      <c r="J39" s="35"/>
      <c r="K39" s="168"/>
      <c r="L39" s="34"/>
      <c r="M39" s="3"/>
      <c r="N39" s="3"/>
      <c r="O39" s="3"/>
    </row>
    <row r="40" spans="1:15" s="4" customFormat="1" ht="15.75" customHeight="1" x14ac:dyDescent="0.3">
      <c r="A40" s="3"/>
      <c r="B40" s="134"/>
      <c r="C40" s="117"/>
      <c r="D40" s="118"/>
      <c r="E40" s="118"/>
      <c r="F40" s="118"/>
      <c r="G40" s="115"/>
      <c r="H40" s="14"/>
      <c r="I40" s="123"/>
      <c r="J40" s="35"/>
      <c r="K40" s="123"/>
      <c r="L40" s="34"/>
      <c r="M40" s="3"/>
      <c r="N40" s="3"/>
      <c r="O40" s="3"/>
    </row>
    <row r="41" spans="1:15" s="4" customFormat="1" ht="15.9" customHeight="1" x14ac:dyDescent="0.3">
      <c r="A41" s="3"/>
      <c r="B41" s="31"/>
      <c r="C41" s="3"/>
      <c r="D41" s="3"/>
      <c r="E41" s="3"/>
      <c r="F41" s="3"/>
      <c r="G41" s="42"/>
      <c r="H41" s="3"/>
      <c r="I41" s="149" t="s">
        <v>138</v>
      </c>
      <c r="J41" s="32"/>
      <c r="K41" s="149" t="s">
        <v>144</v>
      </c>
      <c r="L41" s="34"/>
      <c r="M41" s="3"/>
      <c r="N41" s="3"/>
      <c r="O41" s="3"/>
    </row>
    <row r="42" spans="1:15" s="4" customFormat="1" ht="15.9" customHeight="1" x14ac:dyDescent="0.3">
      <c r="A42" s="3"/>
      <c r="B42" s="31"/>
      <c r="C42" s="138" t="s">
        <v>131</v>
      </c>
      <c r="D42" s="138"/>
      <c r="E42" s="152"/>
      <c r="G42" s="121" t="s">
        <v>137</v>
      </c>
      <c r="H42" s="121"/>
      <c r="I42" s="125">
        <f>SUM(I38:I41)</f>
        <v>35000</v>
      </c>
      <c r="J42" s="14"/>
      <c r="K42" s="125">
        <f>SUM(K38:K41)</f>
        <v>43750</v>
      </c>
      <c r="L42" s="34"/>
      <c r="M42" s="3"/>
      <c r="N42" s="3"/>
      <c r="O42" s="3"/>
    </row>
    <row r="43" spans="1:15" s="4" customFormat="1" ht="18" customHeight="1" x14ac:dyDescent="0.3">
      <c r="A43" s="3"/>
      <c r="B43" s="31"/>
      <c r="C43" s="3"/>
      <c r="D43" s="3"/>
      <c r="E43" s="3"/>
      <c r="F43" s="3"/>
      <c r="G43" s="42"/>
      <c r="H43" s="3"/>
      <c r="I43" s="3"/>
      <c r="J43" s="3"/>
      <c r="K43" s="3"/>
      <c r="L43" s="34"/>
      <c r="M43" s="3"/>
      <c r="N43" s="3"/>
      <c r="O43" s="3"/>
    </row>
    <row r="44" spans="1:15" s="4" customFormat="1" ht="21.75" customHeight="1" x14ac:dyDescent="0.3">
      <c r="A44" s="3"/>
      <c r="B44" s="31"/>
      <c r="C44" s="3"/>
      <c r="D44" s="3"/>
      <c r="E44" s="3"/>
      <c r="F44" s="3"/>
      <c r="G44" s="42"/>
      <c r="H44" s="3"/>
      <c r="I44" s="3"/>
      <c r="J44" s="3"/>
      <c r="K44" s="3"/>
      <c r="L44" s="34"/>
      <c r="M44" s="3"/>
      <c r="N44" s="3"/>
      <c r="O44" s="3"/>
    </row>
    <row r="45" spans="1:15" s="4" customFormat="1" ht="15.9" customHeight="1" x14ac:dyDescent="0.3">
      <c r="A45" s="3"/>
      <c r="B45" s="31"/>
      <c r="C45" s="3"/>
      <c r="D45" s="3"/>
      <c r="E45" s="3"/>
      <c r="F45" s="3"/>
      <c r="G45" s="42"/>
      <c r="H45" s="3"/>
      <c r="I45" s="3"/>
      <c r="J45" s="3"/>
      <c r="K45" s="3"/>
      <c r="L45" s="34"/>
      <c r="M45" s="3"/>
      <c r="N45" s="3"/>
      <c r="O45" s="3"/>
    </row>
    <row r="46" spans="1:15" s="4" customFormat="1" ht="15.9" customHeight="1" x14ac:dyDescent="0.3">
      <c r="A46" s="3"/>
      <c r="B46" s="31"/>
      <c r="C46" s="3"/>
      <c r="D46" s="3"/>
      <c r="E46" s="3"/>
      <c r="F46" s="3"/>
      <c r="G46" s="42"/>
      <c r="H46" s="3"/>
      <c r="I46" s="3"/>
      <c r="J46" s="3"/>
      <c r="K46" s="3"/>
      <c r="L46" s="34"/>
      <c r="M46" s="3"/>
      <c r="N46" s="3"/>
      <c r="O46" s="3"/>
    </row>
    <row r="47" spans="1:15" s="4" customFormat="1" ht="23.25" customHeight="1" x14ac:dyDescent="0.3">
      <c r="A47" s="3"/>
      <c r="B47" s="31"/>
      <c r="C47" s="3"/>
      <c r="D47" s="3"/>
      <c r="E47" s="3"/>
      <c r="F47" s="3"/>
      <c r="G47" s="42"/>
      <c r="H47" s="3"/>
      <c r="I47" s="3"/>
      <c r="J47" s="3"/>
      <c r="K47" s="3"/>
      <c r="L47" s="34"/>
      <c r="M47" s="3"/>
      <c r="N47" s="3"/>
      <c r="O47" s="3"/>
    </row>
    <row r="48" spans="1:15" s="4" customFormat="1" ht="15.9" customHeight="1" x14ac:dyDescent="0.3">
      <c r="A48" s="3"/>
      <c r="B48" s="31"/>
      <c r="C48" s="3"/>
      <c r="D48" s="3"/>
      <c r="E48" s="3"/>
      <c r="F48" s="3"/>
      <c r="G48" s="42"/>
      <c r="H48" s="3"/>
      <c r="I48" s="3"/>
      <c r="J48" s="3"/>
      <c r="K48" s="3"/>
      <c r="L48" s="34"/>
      <c r="M48" s="3"/>
      <c r="N48" s="3"/>
      <c r="O48" s="3"/>
    </row>
    <row r="49" spans="1:15" s="4" customFormat="1" ht="15.9" customHeight="1" x14ac:dyDescent="0.3">
      <c r="A49" s="3"/>
      <c r="B49" s="31"/>
      <c r="C49" s="3"/>
      <c r="D49" s="3"/>
      <c r="E49" s="3"/>
      <c r="F49" s="3"/>
      <c r="G49" s="42"/>
      <c r="H49" s="3"/>
      <c r="I49" s="3"/>
      <c r="J49" s="3"/>
      <c r="K49" s="3"/>
      <c r="L49" s="34"/>
      <c r="M49" s="3"/>
      <c r="N49" s="3"/>
      <c r="O49" s="3"/>
    </row>
    <row r="50" spans="1:15" s="4" customFormat="1" ht="15.9" customHeight="1" x14ac:dyDescent="0.3">
      <c r="A50" s="3"/>
      <c r="B50" s="31"/>
      <c r="C50" s="3"/>
      <c r="D50" s="3"/>
      <c r="E50" s="3"/>
      <c r="F50" s="3"/>
      <c r="G50" s="42"/>
      <c r="H50" s="3"/>
      <c r="I50" s="3"/>
      <c r="J50" s="3"/>
      <c r="K50" s="3"/>
      <c r="L50" s="34"/>
      <c r="M50" s="3"/>
      <c r="N50" s="3"/>
      <c r="O50" s="3"/>
    </row>
    <row r="51" spans="1:15" s="4" customFormat="1" ht="15.9" customHeight="1" x14ac:dyDescent="0.3">
      <c r="A51" s="3"/>
      <c r="B51" s="31"/>
      <c r="C51" s="3"/>
      <c r="D51" s="3"/>
      <c r="E51" s="3"/>
      <c r="F51" s="3"/>
      <c r="G51" s="42"/>
      <c r="H51" s="3"/>
      <c r="I51" s="3"/>
      <c r="J51" s="3"/>
      <c r="K51" s="3"/>
      <c r="L51" s="34"/>
      <c r="M51" s="3"/>
      <c r="N51" s="3"/>
      <c r="O51" s="3"/>
    </row>
    <row r="52" spans="1:15" s="4" customFormat="1" ht="15.9" customHeight="1" x14ac:dyDescent="0.3">
      <c r="A52" s="3"/>
      <c r="B52" s="31"/>
      <c r="C52" s="3"/>
      <c r="D52" s="3"/>
      <c r="E52" s="3"/>
      <c r="F52" s="3"/>
      <c r="G52" s="42"/>
      <c r="H52" s="3"/>
      <c r="I52" s="3"/>
      <c r="J52" s="3"/>
      <c r="K52" s="3"/>
      <c r="L52" s="34"/>
      <c r="M52" s="3"/>
      <c r="N52" s="3"/>
      <c r="O52" s="3"/>
    </row>
    <row r="53" spans="1:15" s="4" customFormat="1" ht="15.9" customHeight="1" x14ac:dyDescent="0.3">
      <c r="A53" s="3"/>
      <c r="B53" s="31"/>
      <c r="C53" s="3"/>
      <c r="D53" s="3"/>
      <c r="E53" s="3"/>
      <c r="F53" s="3"/>
      <c r="G53" s="42"/>
      <c r="H53" s="3"/>
      <c r="I53" s="3"/>
      <c r="J53" s="3"/>
      <c r="K53" s="3"/>
      <c r="L53" s="34"/>
      <c r="M53" s="3"/>
      <c r="N53" s="3"/>
      <c r="O53" s="3"/>
    </row>
    <row r="54" spans="1:15" s="4" customFormat="1" ht="15.9" customHeight="1" x14ac:dyDescent="0.3">
      <c r="A54" s="3"/>
      <c r="B54" s="31"/>
      <c r="C54" s="3"/>
      <c r="D54" s="3"/>
      <c r="E54" s="3"/>
      <c r="F54" s="3"/>
      <c r="G54" s="42"/>
      <c r="H54" s="3"/>
      <c r="I54" s="3"/>
      <c r="J54" s="3"/>
      <c r="K54" s="3"/>
      <c r="L54" s="34"/>
      <c r="M54" s="3"/>
      <c r="N54" s="3"/>
      <c r="O54" s="3"/>
    </row>
    <row r="55" spans="1:15" s="4" customFormat="1" ht="15.9" customHeight="1" x14ac:dyDescent="0.3">
      <c r="A55" s="3"/>
      <c r="B55" s="31"/>
      <c r="C55" s="3"/>
      <c r="D55" s="3"/>
      <c r="E55" s="3"/>
      <c r="F55" s="3"/>
      <c r="G55" s="42"/>
      <c r="H55" s="3"/>
      <c r="I55" s="3"/>
      <c r="J55" s="3"/>
      <c r="K55" s="3"/>
      <c r="L55" s="34"/>
      <c r="M55" s="3"/>
      <c r="N55" s="3"/>
      <c r="O55" s="3"/>
    </row>
    <row r="56" spans="1:15" s="4" customFormat="1" ht="15.9" customHeight="1" x14ac:dyDescent="0.3">
      <c r="A56" s="3"/>
      <c r="B56" s="31"/>
      <c r="C56" s="3"/>
      <c r="D56" s="3"/>
      <c r="E56" s="3"/>
      <c r="F56" s="3"/>
      <c r="G56" s="42"/>
      <c r="H56" s="3"/>
      <c r="I56" s="3"/>
      <c r="J56" s="3"/>
      <c r="K56" s="3"/>
      <c r="L56" s="34"/>
      <c r="M56" s="3"/>
      <c r="N56" s="3"/>
      <c r="O56" s="3"/>
    </row>
    <row r="57" spans="1:15" s="4" customFormat="1" ht="15.9" customHeight="1" x14ac:dyDescent="0.3">
      <c r="A57" s="3"/>
      <c r="B57" s="31"/>
      <c r="C57" s="3"/>
      <c r="D57" s="3"/>
      <c r="E57" s="3"/>
      <c r="F57" s="3"/>
      <c r="G57" s="42"/>
      <c r="H57" s="3"/>
      <c r="I57" s="3"/>
      <c r="J57" s="3"/>
      <c r="K57" s="3"/>
      <c r="L57" s="34"/>
      <c r="M57" s="3"/>
      <c r="N57" s="3"/>
      <c r="O57" s="3"/>
    </row>
    <row r="58" spans="1:15" s="4" customFormat="1" ht="15.9" customHeight="1" x14ac:dyDescent="0.3">
      <c r="A58" s="3"/>
      <c r="B58" s="31"/>
      <c r="C58" s="3"/>
      <c r="D58" s="3"/>
      <c r="E58" s="3"/>
      <c r="F58" s="3"/>
      <c r="G58" s="42"/>
      <c r="H58" s="3"/>
      <c r="I58" s="3"/>
      <c r="J58" s="3"/>
      <c r="K58" s="3"/>
      <c r="L58" s="34"/>
      <c r="M58" s="3"/>
      <c r="N58" s="3"/>
      <c r="O58" s="3"/>
    </row>
    <row r="59" spans="1:15" s="4" customFormat="1" ht="15.9" customHeight="1" x14ac:dyDescent="0.3">
      <c r="A59" s="3"/>
      <c r="B59" s="31"/>
      <c r="C59" s="3"/>
      <c r="D59" s="3"/>
      <c r="E59" s="3"/>
      <c r="F59" s="3"/>
      <c r="G59" s="42"/>
      <c r="H59" s="3"/>
      <c r="I59" s="3"/>
      <c r="J59" s="3"/>
      <c r="K59" s="3"/>
      <c r="L59" s="34"/>
      <c r="M59" s="3"/>
      <c r="N59" s="3"/>
      <c r="O59" s="3"/>
    </row>
    <row r="60" spans="1:15" s="4" customFormat="1" ht="15.9" customHeight="1" x14ac:dyDescent="0.3">
      <c r="A60" s="3"/>
      <c r="B60" s="31"/>
      <c r="C60" s="3"/>
      <c r="D60" s="3"/>
      <c r="E60" s="3"/>
      <c r="F60" s="3"/>
      <c r="G60" s="3"/>
      <c r="H60" s="3"/>
      <c r="I60" s="3"/>
      <c r="J60" s="3"/>
      <c r="K60" s="3"/>
      <c r="L60" s="34"/>
      <c r="M60" s="3"/>
      <c r="N60" s="3"/>
      <c r="O60" s="3"/>
    </row>
    <row r="61" spans="1:15" s="4" customFormat="1" ht="15.9" customHeight="1" x14ac:dyDescent="0.3">
      <c r="A61" s="3"/>
      <c r="B61" s="31"/>
      <c r="C61" s="41"/>
      <c r="D61" s="41"/>
      <c r="E61" s="32"/>
      <c r="F61" s="3"/>
      <c r="G61" s="42"/>
      <c r="H61" s="3"/>
      <c r="I61" s="3"/>
      <c r="J61" s="3"/>
      <c r="K61" s="3"/>
      <c r="L61" s="34"/>
      <c r="M61" s="3"/>
      <c r="N61" s="3"/>
      <c r="O61" s="3"/>
    </row>
    <row r="62" spans="1:15" s="4" customFormat="1" ht="15.9" customHeight="1" x14ac:dyDescent="0.3">
      <c r="A62" s="3"/>
      <c r="B62" s="31"/>
      <c r="C62" s="3"/>
      <c r="D62" s="3"/>
      <c r="E62" s="3"/>
      <c r="F62" s="3"/>
      <c r="G62" s="42"/>
      <c r="H62" s="3"/>
      <c r="I62" s="3"/>
      <c r="J62" s="3"/>
      <c r="K62" s="3"/>
      <c r="L62" s="34"/>
      <c r="M62" s="3"/>
      <c r="N62" s="3"/>
      <c r="O62" s="3"/>
    </row>
    <row r="63" spans="1:15" s="4" customFormat="1" ht="15.9" customHeight="1" x14ac:dyDescent="0.3">
      <c r="A63" s="3"/>
      <c r="B63" s="31"/>
      <c r="C63" s="3"/>
      <c r="D63" s="3"/>
      <c r="E63" s="3"/>
      <c r="F63" s="3"/>
      <c r="G63" s="42"/>
      <c r="H63" s="3"/>
      <c r="I63" s="3"/>
      <c r="J63" s="3"/>
      <c r="K63" s="3"/>
      <c r="L63" s="34"/>
      <c r="M63" s="3"/>
      <c r="N63" s="3"/>
      <c r="O63" s="3"/>
    </row>
    <row r="64" spans="1:15" s="4" customFormat="1" ht="15.9" customHeight="1" x14ac:dyDescent="0.3">
      <c r="A64" s="3"/>
      <c r="B64" s="31"/>
      <c r="C64" s="3"/>
      <c r="D64" s="3"/>
      <c r="E64" s="3"/>
      <c r="F64" s="3"/>
      <c r="G64" s="42"/>
      <c r="H64" s="3"/>
      <c r="I64" s="3"/>
      <c r="J64" s="3"/>
      <c r="K64" s="3"/>
      <c r="L64" s="34"/>
      <c r="M64" s="3"/>
      <c r="N64" s="3"/>
      <c r="O64" s="3"/>
    </row>
    <row r="65" spans="1:15" s="4" customFormat="1" ht="15.9" customHeight="1" x14ac:dyDescent="0.3">
      <c r="A65" s="3"/>
      <c r="B65" s="31"/>
      <c r="C65" s="3"/>
      <c r="D65" s="3"/>
      <c r="E65" s="3"/>
      <c r="F65" s="3"/>
      <c r="G65" s="42"/>
      <c r="H65" s="3"/>
      <c r="I65" s="3"/>
      <c r="J65" s="3"/>
      <c r="K65" s="3"/>
      <c r="L65" s="34"/>
      <c r="M65" s="3"/>
      <c r="N65" s="3"/>
      <c r="O65" s="3"/>
    </row>
    <row r="66" spans="1:15" s="4" customFormat="1" ht="15.9" customHeight="1" x14ac:dyDescent="0.3">
      <c r="A66" s="3"/>
      <c r="B66" s="31"/>
      <c r="C66" s="32"/>
      <c r="D66" s="32"/>
      <c r="E66" s="32"/>
      <c r="F66" s="3"/>
      <c r="G66" s="42"/>
      <c r="H66" s="3"/>
      <c r="I66" s="3"/>
      <c r="J66" s="3"/>
      <c r="K66" s="3"/>
      <c r="L66" s="34"/>
      <c r="M66" s="3"/>
      <c r="N66" s="3"/>
      <c r="O66" s="3"/>
    </row>
    <row r="67" spans="1:15" s="4" customFormat="1" ht="15.9" hidden="1" customHeight="1" x14ac:dyDescent="0.3">
      <c r="A67" s="3"/>
      <c r="B67" s="31"/>
      <c r="C67" s="32"/>
      <c r="D67" s="32"/>
      <c r="E67" s="32"/>
      <c r="F67" s="3"/>
      <c r="G67" s="42"/>
      <c r="H67" s="3"/>
      <c r="I67" s="3"/>
      <c r="J67" s="3"/>
      <c r="K67" s="3"/>
      <c r="L67" s="34"/>
      <c r="M67" s="3"/>
      <c r="N67" s="3"/>
      <c r="O67" s="3"/>
    </row>
    <row r="68" spans="1:15" ht="15.9" hidden="1" customHeight="1" thickBot="1" x14ac:dyDescent="0.35">
      <c r="B68" s="31"/>
      <c r="G68" s="43"/>
      <c r="L68" s="34"/>
    </row>
    <row r="69" spans="1:15" s="4" customFormat="1" ht="15.9" hidden="1" customHeight="1" thickBot="1" x14ac:dyDescent="0.35">
      <c r="A69" s="3"/>
      <c r="B69" s="31"/>
      <c r="C69" s="32"/>
      <c r="D69" s="32"/>
      <c r="E69" s="32"/>
      <c r="F69" s="3"/>
      <c r="G69" s="42"/>
      <c r="H69" s="3"/>
      <c r="I69" s="3"/>
      <c r="J69" s="3"/>
      <c r="K69" s="3"/>
      <c r="L69" s="34"/>
      <c r="M69" s="3"/>
      <c r="N69" s="3"/>
      <c r="O69" s="3"/>
    </row>
    <row r="70" spans="1:15" s="4" customFormat="1" ht="15.9" hidden="1" customHeight="1" thickBot="1" x14ac:dyDescent="0.35">
      <c r="A70" s="3"/>
      <c r="B70" s="31"/>
      <c r="C70" s="3"/>
      <c r="D70" s="3"/>
      <c r="E70" s="3"/>
      <c r="F70" s="44"/>
      <c r="G70" s="42"/>
      <c r="H70" s="3"/>
      <c r="I70" s="3"/>
      <c r="J70" s="3"/>
      <c r="K70" s="3"/>
      <c r="L70" s="34"/>
      <c r="M70" s="3"/>
      <c r="N70" s="3"/>
      <c r="O70" s="3"/>
    </row>
    <row r="71" spans="1:15" s="4" customFormat="1" ht="15.9" hidden="1" customHeight="1" thickBot="1" x14ac:dyDescent="0.35">
      <c r="A71" s="3"/>
      <c r="B71" s="31"/>
      <c r="C71" s="32"/>
      <c r="D71" s="32"/>
      <c r="E71" s="32"/>
      <c r="F71" s="3"/>
      <c r="G71" s="42"/>
      <c r="H71" s="3"/>
      <c r="I71" s="3"/>
      <c r="J71" s="3"/>
      <c r="K71" s="3"/>
      <c r="L71" s="34"/>
      <c r="M71" s="3"/>
      <c r="N71" s="3"/>
      <c r="O71" s="3"/>
    </row>
    <row r="72" spans="1:15" s="4" customFormat="1" ht="15.9" hidden="1" customHeight="1" thickBot="1" x14ac:dyDescent="0.35">
      <c r="A72" s="3"/>
      <c r="B72" s="31"/>
      <c r="C72" s="3"/>
      <c r="D72" s="3"/>
      <c r="E72" s="3"/>
      <c r="F72" s="3"/>
      <c r="G72" s="42"/>
      <c r="H72" s="3"/>
      <c r="I72" s="3"/>
      <c r="J72" s="3"/>
      <c r="K72" s="3"/>
      <c r="L72" s="34"/>
      <c r="M72" s="3"/>
      <c r="N72" s="3"/>
      <c r="O72" s="3"/>
    </row>
    <row r="73" spans="1:15" s="4" customFormat="1" ht="15.9" hidden="1" customHeight="1" thickBot="1" x14ac:dyDescent="0.35">
      <c r="A73" s="3"/>
      <c r="B73" s="31"/>
      <c r="C73" s="3"/>
      <c r="D73" s="3"/>
      <c r="E73" s="3"/>
      <c r="F73" s="3"/>
      <c r="G73" s="42"/>
      <c r="H73" s="3"/>
      <c r="I73" s="3"/>
      <c r="J73" s="3"/>
      <c r="K73" s="3"/>
      <c r="L73" s="34"/>
      <c r="M73" s="3"/>
      <c r="N73" s="3"/>
      <c r="O73" s="3"/>
    </row>
    <row r="74" spans="1:15" s="4" customFormat="1" ht="15.9" hidden="1" customHeight="1" thickBot="1" x14ac:dyDescent="0.35">
      <c r="A74" s="3"/>
      <c r="B74" s="31"/>
      <c r="C74" s="3"/>
      <c r="D74" s="3"/>
      <c r="E74" s="3"/>
      <c r="F74" s="3"/>
      <c r="G74" s="42"/>
      <c r="H74" s="3"/>
      <c r="I74" s="3"/>
      <c r="J74" s="3"/>
      <c r="K74" s="3"/>
      <c r="L74" s="34"/>
      <c r="M74" s="3"/>
      <c r="N74" s="3"/>
      <c r="O74" s="3"/>
    </row>
    <row r="75" spans="1:15" s="4" customFormat="1" ht="15.9" hidden="1" customHeight="1" thickBot="1" x14ac:dyDescent="0.35">
      <c r="A75" s="3"/>
      <c r="B75" s="31"/>
      <c r="C75" s="3"/>
      <c r="D75" s="3"/>
      <c r="E75" s="3"/>
      <c r="F75" s="3"/>
      <c r="G75" s="42"/>
      <c r="H75" s="3"/>
      <c r="I75" s="3"/>
      <c r="J75" s="3"/>
      <c r="K75" s="3"/>
      <c r="L75" s="34"/>
      <c r="M75" s="3"/>
      <c r="N75" s="3"/>
      <c r="O75" s="3"/>
    </row>
    <row r="76" spans="1:15" s="4" customFormat="1" ht="15.9" hidden="1" customHeight="1" thickBot="1" x14ac:dyDescent="0.35">
      <c r="A76" s="3"/>
      <c r="B76" s="31"/>
      <c r="C76" s="3"/>
      <c r="D76" s="3"/>
      <c r="E76" s="3"/>
      <c r="F76" s="3"/>
      <c r="G76" s="43"/>
      <c r="H76" s="3"/>
      <c r="I76" s="3"/>
      <c r="J76" s="3"/>
      <c r="K76" s="3"/>
      <c r="L76" s="34"/>
      <c r="M76" s="3"/>
      <c r="N76" s="3"/>
      <c r="O76" s="3"/>
    </row>
    <row r="77" spans="1:15" s="4" customFormat="1" ht="15.9" hidden="1" customHeight="1" thickBot="1" x14ac:dyDescent="0.35">
      <c r="A77" s="3"/>
      <c r="B77" s="31"/>
      <c r="C77" s="3"/>
      <c r="D77" s="3"/>
      <c r="E77" s="3"/>
      <c r="F77" s="3"/>
      <c r="G77" s="43"/>
      <c r="H77" s="3"/>
      <c r="I77" s="3"/>
      <c r="J77" s="3"/>
      <c r="K77" s="3"/>
      <c r="L77" s="34"/>
      <c r="M77" s="3"/>
      <c r="N77" s="3"/>
      <c r="O77" s="3"/>
    </row>
    <row r="78" spans="1:15" s="4" customFormat="1" ht="15.9" hidden="1" customHeight="1" thickBot="1" x14ac:dyDescent="0.35">
      <c r="A78" s="3"/>
      <c r="B78" s="31"/>
      <c r="C78" s="3"/>
      <c r="D78" s="3"/>
      <c r="E78" s="3"/>
      <c r="F78" s="3"/>
      <c r="G78" s="43"/>
      <c r="H78" s="3"/>
      <c r="I78" s="3"/>
      <c r="J78" s="3"/>
      <c r="K78" s="3"/>
      <c r="L78" s="34"/>
      <c r="M78" s="3"/>
      <c r="N78" s="3"/>
      <c r="O78" s="3"/>
    </row>
    <row r="79" spans="1:15" s="4" customFormat="1" ht="15.9" hidden="1" customHeight="1" thickBot="1" x14ac:dyDescent="0.35">
      <c r="A79" s="3"/>
      <c r="B79" s="31"/>
      <c r="C79" s="3"/>
      <c r="D79" s="3"/>
      <c r="E79" s="3"/>
      <c r="F79" s="3"/>
      <c r="G79" s="3"/>
      <c r="H79" s="3"/>
      <c r="I79" s="3"/>
      <c r="J79" s="3"/>
      <c r="K79" s="3"/>
      <c r="L79" s="34"/>
      <c r="M79" s="3"/>
      <c r="N79" s="3"/>
      <c r="O79" s="3"/>
    </row>
    <row r="80" spans="1:15" s="4" customFormat="1" ht="15.9" hidden="1" customHeight="1" thickBot="1" x14ac:dyDescent="0.35">
      <c r="A80" s="3"/>
      <c r="B80" s="31"/>
      <c r="C80" s="3"/>
      <c r="D80" s="162" t="s">
        <v>15</v>
      </c>
      <c r="E80" s="162"/>
      <c r="F80" s="162"/>
      <c r="G80" s="162"/>
      <c r="H80" s="162"/>
      <c r="I80" s="162"/>
      <c r="J80" s="162"/>
      <c r="K80" s="45"/>
      <c r="L80" s="34"/>
      <c r="M80" s="3"/>
      <c r="N80" s="3"/>
      <c r="O80" s="3"/>
    </row>
    <row r="81" spans="1:15" s="4" customFormat="1" ht="15.9" hidden="1" customHeight="1" thickBot="1" x14ac:dyDescent="0.35">
      <c r="A81" s="3"/>
      <c r="B81" s="31"/>
      <c r="C81" s="3"/>
      <c r="D81" s="162"/>
      <c r="E81" s="162"/>
      <c r="F81" s="162"/>
      <c r="G81" s="162"/>
      <c r="H81" s="162"/>
      <c r="I81" s="162"/>
      <c r="J81" s="162"/>
      <c r="K81" s="45"/>
      <c r="L81" s="34"/>
      <c r="M81" s="3"/>
      <c r="N81" s="3"/>
      <c r="O81" s="3"/>
    </row>
    <row r="82" spans="1:15" s="4" customFormat="1" ht="15.9" hidden="1" customHeight="1" thickBot="1" x14ac:dyDescent="0.35">
      <c r="A82" s="3"/>
      <c r="B82" s="31"/>
      <c r="C82" s="3"/>
      <c r="D82" s="46" t="s">
        <v>16</v>
      </c>
      <c r="E82" s="47"/>
      <c r="F82" s="47"/>
      <c r="G82" s="47"/>
      <c r="H82" s="47"/>
      <c r="I82" s="47"/>
      <c r="J82" s="47"/>
      <c r="K82" s="45"/>
      <c r="L82" s="34"/>
      <c r="M82" s="3"/>
      <c r="N82" s="3"/>
      <c r="O82" s="3"/>
    </row>
    <row r="83" spans="1:15" s="4" customFormat="1" ht="15.9" hidden="1" customHeight="1" thickBot="1" x14ac:dyDescent="0.35">
      <c r="A83" s="3"/>
      <c r="B83" s="31"/>
      <c r="C83" s="3"/>
      <c r="D83" s="3"/>
      <c r="E83" s="3"/>
      <c r="F83" s="3"/>
      <c r="G83" s="3"/>
      <c r="H83" s="3"/>
      <c r="I83" s="3"/>
      <c r="J83" s="45"/>
      <c r="K83" s="45"/>
      <c r="L83" s="34"/>
      <c r="M83" s="3"/>
      <c r="N83" s="3"/>
      <c r="O83" s="3"/>
    </row>
    <row r="84" spans="1:15" s="4" customFormat="1" ht="15.9" hidden="1" customHeight="1" thickBot="1" x14ac:dyDescent="0.35">
      <c r="A84" s="3"/>
      <c r="B84" s="31"/>
      <c r="C84" s="3"/>
      <c r="D84" s="3" t="s">
        <v>17</v>
      </c>
      <c r="E84" s="3"/>
      <c r="F84" s="3"/>
      <c r="G84" s="3"/>
      <c r="H84" s="3"/>
      <c r="I84" s="48" t="s">
        <v>18</v>
      </c>
      <c r="J84" s="45"/>
      <c r="K84" s="45"/>
      <c r="L84" s="34"/>
      <c r="M84" s="3"/>
      <c r="N84" s="3"/>
      <c r="O84" s="3"/>
    </row>
    <row r="85" spans="1:15" s="4" customFormat="1" ht="15.9" hidden="1" customHeight="1" thickBot="1" x14ac:dyDescent="0.35">
      <c r="A85" s="3"/>
      <c r="B85" s="31"/>
      <c r="C85" s="5"/>
      <c r="D85" s="3" t="s">
        <v>19</v>
      </c>
      <c r="E85" s="3"/>
      <c r="F85" s="3"/>
      <c r="G85" s="3"/>
      <c r="H85" s="3"/>
      <c r="I85" s="48" t="s">
        <v>18</v>
      </c>
      <c r="J85" s="45"/>
      <c r="K85" s="45"/>
      <c r="L85" s="34"/>
      <c r="M85" s="3"/>
      <c r="N85" s="3"/>
      <c r="O85" s="3"/>
    </row>
    <row r="86" spans="1:15" s="4" customFormat="1" ht="15.9" hidden="1" customHeight="1" thickBot="1" x14ac:dyDescent="0.35">
      <c r="A86" s="3"/>
      <c r="B86" s="31"/>
      <c r="C86" s="6"/>
      <c r="D86" s="162" t="s">
        <v>20</v>
      </c>
      <c r="E86" s="162"/>
      <c r="F86" s="162"/>
      <c r="G86" s="162"/>
      <c r="H86" s="162"/>
      <c r="I86" s="162"/>
      <c r="J86" s="45"/>
      <c r="K86" s="45"/>
      <c r="L86" s="34"/>
      <c r="M86" s="3"/>
      <c r="N86" s="3"/>
      <c r="O86" s="3"/>
    </row>
    <row r="87" spans="1:15" s="4" customFormat="1" ht="15.6" hidden="1" x14ac:dyDescent="0.3">
      <c r="A87" s="3"/>
      <c r="B87" s="31"/>
      <c r="C87" s="5"/>
      <c r="D87" s="162"/>
      <c r="E87" s="162"/>
      <c r="F87" s="162"/>
      <c r="G87" s="162"/>
      <c r="H87" s="162"/>
      <c r="I87" s="162"/>
      <c r="J87" s="5"/>
      <c r="K87" s="5"/>
      <c r="L87" s="34"/>
      <c r="M87" s="3"/>
      <c r="N87" s="3"/>
      <c r="O87" s="3"/>
    </row>
    <row r="88" spans="1:15" s="4" customFormat="1" ht="15.6" hidden="1" x14ac:dyDescent="0.3">
      <c r="A88" s="3"/>
      <c r="B88" s="31"/>
      <c r="C88" s="5"/>
      <c r="D88" s="162"/>
      <c r="E88" s="162"/>
      <c r="F88" s="162"/>
      <c r="G88" s="162"/>
      <c r="H88" s="162"/>
      <c r="I88" s="162"/>
      <c r="J88" s="5"/>
      <c r="K88" s="5"/>
      <c r="L88" s="34"/>
      <c r="M88" s="3"/>
      <c r="N88" s="3"/>
      <c r="O88" s="3"/>
    </row>
    <row r="89" spans="1:15" s="4" customFormat="1" ht="15.6" hidden="1" x14ac:dyDescent="0.3">
      <c r="A89" s="3"/>
      <c r="B89" s="31"/>
      <c r="C89" s="5"/>
      <c r="D89" s="3"/>
      <c r="E89" s="3"/>
      <c r="F89" s="7"/>
      <c r="G89" s="3"/>
      <c r="H89" s="8"/>
      <c r="I89" s="3"/>
      <c r="J89" s="5"/>
      <c r="K89" s="5"/>
      <c r="L89" s="34"/>
      <c r="M89" s="3"/>
      <c r="N89" s="3"/>
      <c r="O89" s="3"/>
    </row>
    <row r="90" spans="1:15" s="4" customFormat="1" ht="16.2" hidden="1" thickBot="1" x14ac:dyDescent="0.35">
      <c r="A90" s="3"/>
      <c r="B90" s="49"/>
      <c r="C90" s="50"/>
      <c r="D90" s="51"/>
      <c r="E90" s="51"/>
      <c r="F90" s="52"/>
      <c r="G90" s="51"/>
      <c r="H90" s="53"/>
      <c r="I90" s="51"/>
      <c r="J90" s="50"/>
      <c r="K90" s="50"/>
      <c r="L90" s="34"/>
      <c r="M90" s="3"/>
      <c r="N90" s="3"/>
      <c r="O90" s="3"/>
    </row>
    <row r="91" spans="1:15" s="4" customFormat="1" ht="15.75" hidden="1" customHeight="1" x14ac:dyDescent="0.3">
      <c r="A91" s="3"/>
      <c r="B91" s="3"/>
      <c r="C91" s="5"/>
      <c r="D91" s="7"/>
      <c r="E91" s="3"/>
      <c r="F91" s="7"/>
      <c r="G91" s="3"/>
      <c r="H91" s="8"/>
      <c r="I91" s="3"/>
      <c r="J91" s="5"/>
      <c r="K91" s="5"/>
      <c r="L91" s="34"/>
      <c r="M91" s="3"/>
      <c r="N91" s="3"/>
      <c r="O91" s="3"/>
    </row>
    <row r="92" spans="1:15" s="4" customFormat="1" ht="15.9" hidden="1" customHeight="1" x14ac:dyDescent="0.3">
      <c r="A92" s="3"/>
      <c r="B92" s="3"/>
      <c r="C92" s="6"/>
      <c r="D92" s="5"/>
      <c r="E92" s="5"/>
      <c r="F92" s="5"/>
      <c r="G92" s="5"/>
      <c r="H92" s="5"/>
      <c r="I92" s="5"/>
      <c r="J92" s="5"/>
      <c r="K92" s="5"/>
      <c r="L92" s="34"/>
      <c r="M92" s="3"/>
      <c r="N92" s="3"/>
      <c r="O92" s="3"/>
    </row>
    <row r="93" spans="1:15" s="4" customFormat="1" ht="15.9" hidden="1" customHeight="1" x14ac:dyDescent="0.3">
      <c r="A93" s="3"/>
      <c r="B93" s="3"/>
      <c r="C93" s="5"/>
      <c r="D93" s="5"/>
      <c r="E93" s="5"/>
      <c r="F93" s="5"/>
      <c r="G93" s="5"/>
      <c r="H93" s="5"/>
      <c r="I93" s="5"/>
      <c r="J93" s="5"/>
      <c r="K93" s="5"/>
      <c r="L93" s="34"/>
      <c r="M93" s="3"/>
      <c r="N93" s="3"/>
      <c r="O93" s="3"/>
    </row>
    <row r="94" spans="1:15" s="4" customFormat="1" ht="15.9" hidden="1" customHeight="1" x14ac:dyDescent="0.3">
      <c r="A94" s="3"/>
      <c r="B94" s="3"/>
      <c r="C94" s="5"/>
      <c r="D94" s="5"/>
      <c r="E94" s="5"/>
      <c r="F94" s="5"/>
      <c r="G94" s="5"/>
      <c r="H94" s="5"/>
      <c r="I94" s="5"/>
      <c r="J94" s="5"/>
      <c r="K94" s="5"/>
      <c r="L94" s="34"/>
      <c r="M94" s="3"/>
      <c r="N94" s="3"/>
      <c r="O94" s="3"/>
    </row>
    <row r="95" spans="1:15" s="4" customFormat="1" ht="15.9" hidden="1" customHeight="1" x14ac:dyDescent="0.3">
      <c r="A95" s="3"/>
      <c r="B95" s="3"/>
      <c r="C95" s="5"/>
      <c r="D95" s="5"/>
      <c r="E95" s="5"/>
      <c r="F95" s="5"/>
      <c r="G95" s="5"/>
      <c r="H95" s="5"/>
      <c r="I95" s="5"/>
      <c r="J95" s="5"/>
      <c r="K95" s="5"/>
      <c r="L95" s="34"/>
      <c r="M95" s="3"/>
      <c r="N95" s="3"/>
      <c r="O95" s="3"/>
    </row>
    <row r="96" spans="1:15" s="4" customFormat="1" ht="15.9" hidden="1" customHeight="1" x14ac:dyDescent="0.3">
      <c r="A96" s="3"/>
      <c r="B96" s="3"/>
      <c r="C96" s="5"/>
      <c r="D96" s="5"/>
      <c r="E96" s="5"/>
      <c r="F96" s="5"/>
      <c r="G96" s="5"/>
      <c r="H96" s="5"/>
      <c r="I96" s="5"/>
      <c r="J96" s="5"/>
      <c r="K96" s="5"/>
      <c r="L96" s="34"/>
      <c r="M96" s="3"/>
      <c r="N96" s="3"/>
      <c r="O96" s="3"/>
    </row>
    <row r="97" spans="1:15" s="4" customFormat="1" ht="15.9" hidden="1" customHeight="1" thickBot="1" x14ac:dyDescent="0.35">
      <c r="A97" s="3"/>
      <c r="B97" s="3"/>
      <c r="C97" s="5"/>
      <c r="D97" s="5"/>
      <c r="E97" s="5"/>
      <c r="F97" s="5"/>
      <c r="G97" s="5"/>
      <c r="H97" s="5"/>
      <c r="I97" s="5"/>
      <c r="J97" s="5"/>
      <c r="K97" s="5"/>
      <c r="L97" s="34"/>
      <c r="M97" s="3"/>
      <c r="N97" s="3"/>
      <c r="O97" s="3"/>
    </row>
    <row r="98" spans="1:15" s="4" customFormat="1" ht="15.9" customHeight="1" thickBot="1" x14ac:dyDescent="0.35">
      <c r="A98" s="3"/>
      <c r="B98" s="3"/>
      <c r="C98" s="5"/>
      <c r="D98" s="5"/>
      <c r="E98" s="5"/>
      <c r="F98" s="5"/>
      <c r="G98" s="5"/>
      <c r="H98" s="5"/>
      <c r="I98" s="5"/>
      <c r="J98" s="5"/>
      <c r="K98" s="5"/>
      <c r="L98" s="54"/>
      <c r="M98" s="3"/>
      <c r="N98" s="3"/>
      <c r="O98" s="3"/>
    </row>
    <row r="99" spans="1:15" s="4" customFormat="1" ht="15.9" customHeight="1" x14ac:dyDescent="0.3">
      <c r="A99" s="3"/>
      <c r="B99" s="3"/>
      <c r="C99" s="5"/>
      <c r="D99" s="5"/>
      <c r="E99" s="5"/>
      <c r="F99" s="5"/>
      <c r="G99" s="5"/>
      <c r="H99" s="5"/>
      <c r="I99" s="5"/>
      <c r="J99" s="5"/>
      <c r="K99" s="5"/>
      <c r="L99" s="3"/>
      <c r="M99" s="3"/>
      <c r="N99" s="3"/>
      <c r="O99" s="3"/>
    </row>
    <row r="100" spans="1:15" s="4" customFormat="1" ht="15.9" customHeight="1" x14ac:dyDescent="0.3">
      <c r="A100" s="3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3"/>
      <c r="M100" s="3"/>
      <c r="N100" s="3"/>
      <c r="O100" s="3"/>
    </row>
    <row r="101" spans="1:15" s="4" customFormat="1" ht="15.9" hidden="1" customHeight="1" x14ac:dyDescent="0.3">
      <c r="A101" s="3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3"/>
      <c r="M101" s="3"/>
      <c r="N101" s="3"/>
      <c r="O101" s="3"/>
    </row>
    <row r="102" spans="1:15" s="4" customFormat="1" ht="15.9" hidden="1" customHeight="1" x14ac:dyDescent="0.3">
      <c r="A102" s="3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3"/>
      <c r="M102" s="3"/>
      <c r="N102" s="3"/>
      <c r="O102" s="3"/>
    </row>
    <row r="103" spans="1:15" ht="15.6" hidden="1" x14ac:dyDescent="0.3">
      <c r="C103" s="5"/>
      <c r="E103" s="5"/>
      <c r="F103" s="5"/>
      <c r="G103" s="5"/>
      <c r="H103" s="5"/>
      <c r="I103" s="5"/>
      <c r="J103" s="5"/>
      <c r="K103" s="5"/>
    </row>
    <row r="104" spans="1:15" ht="15.6" hidden="1" x14ac:dyDescent="0.3"/>
    <row r="105" spans="1:15" ht="15.6" hidden="1" x14ac:dyDescent="0.3"/>
    <row r="106" spans="1:15" ht="15.6" hidden="1" x14ac:dyDescent="0.3"/>
    <row r="107" spans="1:15" ht="15.6" hidden="1" x14ac:dyDescent="0.3"/>
    <row r="108" spans="1:15" ht="15.6" hidden="1" x14ac:dyDescent="0.3"/>
    <row r="109" spans="1:15" ht="15.6" hidden="1" x14ac:dyDescent="0.3">
      <c r="F109" s="8"/>
    </row>
    <row r="110" spans="1:15" ht="15.6" hidden="1" x14ac:dyDescent="0.3"/>
    <row r="111" spans="1:15" ht="15.6" hidden="1" x14ac:dyDescent="0.3"/>
    <row r="112" spans="1:15" ht="15.6" hidden="1" x14ac:dyDescent="0.3"/>
    <row r="113" spans="5:5" ht="15.6" hidden="1" x14ac:dyDescent="0.3"/>
    <row r="114" spans="5:5" ht="15.6" hidden="1" x14ac:dyDescent="0.3"/>
    <row r="115" spans="5:5" ht="15.6" hidden="1" x14ac:dyDescent="0.3"/>
    <row r="116" spans="5:5" ht="15.6" hidden="1" x14ac:dyDescent="0.3">
      <c r="E116" s="9"/>
    </row>
    <row r="117" spans="5:5" ht="15.6" hidden="1" x14ac:dyDescent="0.3">
      <c r="E117" s="10"/>
    </row>
    <row r="118" spans="5:5" ht="15.6" hidden="1" x14ac:dyDescent="0.3"/>
    <row r="119" spans="5:5" ht="15.6" hidden="1" x14ac:dyDescent="0.3"/>
    <row r="120" spans="5:5" ht="15.6" hidden="1" x14ac:dyDescent="0.3"/>
    <row r="121" spans="5:5" ht="15.6" hidden="1" x14ac:dyDescent="0.3"/>
    <row r="122" spans="5:5" ht="15.6" hidden="1" x14ac:dyDescent="0.3"/>
    <row r="123" spans="5:5" ht="15.6" hidden="1" x14ac:dyDescent="0.3"/>
    <row r="124" spans="5:5" ht="15.6" hidden="1" x14ac:dyDescent="0.3"/>
    <row r="125" spans="5:5" ht="15.6" hidden="1" x14ac:dyDescent="0.3"/>
    <row r="126" spans="5:5" ht="15.6" hidden="1" x14ac:dyDescent="0.3"/>
    <row r="127" spans="5:5" ht="15.6" hidden="1" x14ac:dyDescent="0.3"/>
    <row r="128" spans="5:5" ht="15.6" hidden="1" x14ac:dyDescent="0.3"/>
    <row r="129" s="3" customFormat="1" ht="15.6" hidden="1" x14ac:dyDescent="0.3"/>
    <row r="130" s="3" customFormat="1" ht="15.6" hidden="1" x14ac:dyDescent="0.3"/>
    <row r="131" s="3" customFormat="1" ht="15.6" hidden="1" x14ac:dyDescent="0.3"/>
    <row r="132" s="3" customFormat="1" ht="15.6" hidden="1" x14ac:dyDescent="0.3"/>
    <row r="133" s="3" customFormat="1" ht="15.6" hidden="1" x14ac:dyDescent="0.3"/>
    <row r="134" s="3" customFormat="1" ht="15.6" hidden="1" x14ac:dyDescent="0.3"/>
    <row r="135" s="3" customFormat="1" ht="15.6" hidden="1" x14ac:dyDescent="0.3"/>
    <row r="136" s="3" customFormat="1" ht="15.6" hidden="1" x14ac:dyDescent="0.3"/>
    <row r="137" s="3" customFormat="1" ht="15.6" hidden="1" x14ac:dyDescent="0.3"/>
    <row r="138" s="3" customFormat="1" ht="15.6" hidden="1" x14ac:dyDescent="0.3"/>
    <row r="139" s="3" customFormat="1" ht="15.6" hidden="1" x14ac:dyDescent="0.3"/>
    <row r="140" s="3" customFormat="1" ht="15.6" hidden="1" x14ac:dyDescent="0.3"/>
    <row r="141" s="3" customFormat="1" ht="15.6" hidden="1" x14ac:dyDescent="0.3"/>
    <row r="142" s="3" customFormat="1" ht="15.6" hidden="1" x14ac:dyDescent="0.3"/>
    <row r="143" s="3" customFormat="1" ht="15.6" hidden="1" x14ac:dyDescent="0.3"/>
    <row r="144" s="3" customFormat="1" ht="15.6" hidden="1" x14ac:dyDescent="0.3"/>
    <row r="145" s="3" customFormat="1" ht="15.6" hidden="1" x14ac:dyDescent="0.3"/>
    <row r="146" s="3" customFormat="1" ht="15.6" hidden="1" x14ac:dyDescent="0.3"/>
    <row r="147" s="3" customFormat="1" ht="15.6" hidden="1" x14ac:dyDescent="0.3"/>
    <row r="148" s="3" customFormat="1" ht="15.6" hidden="1" x14ac:dyDescent="0.3"/>
    <row r="149" s="3" customFormat="1" ht="15.6" hidden="1" x14ac:dyDescent="0.3"/>
    <row r="150" s="3" customFormat="1" ht="15.6" hidden="1" x14ac:dyDescent="0.3"/>
    <row r="151" s="3" customFormat="1" ht="15.6" hidden="1" x14ac:dyDescent="0.3"/>
    <row r="152" s="3" customFormat="1" ht="15.6" hidden="1" x14ac:dyDescent="0.3"/>
    <row r="153" s="3" customFormat="1" ht="15.6" hidden="1" x14ac:dyDescent="0.3"/>
    <row r="154" s="3" customFormat="1" ht="15.6" hidden="1" x14ac:dyDescent="0.3"/>
    <row r="155" s="3" customFormat="1" ht="15.6" hidden="1" x14ac:dyDescent="0.3"/>
    <row r="156" s="3" customFormat="1" ht="15.6" hidden="1" x14ac:dyDescent="0.3"/>
    <row r="157" s="3" customFormat="1" ht="15.6" hidden="1" x14ac:dyDescent="0.3"/>
    <row r="158" s="3" customFormat="1" ht="15.6" hidden="1" x14ac:dyDescent="0.3"/>
    <row r="159" s="3" customFormat="1" ht="15.6" hidden="1" x14ac:dyDescent="0.3"/>
    <row r="160" s="3" customFormat="1" ht="15.6" hidden="1" x14ac:dyDescent="0.3"/>
    <row r="161" s="3" customFormat="1" ht="15.6" hidden="1" x14ac:dyDescent="0.3"/>
    <row r="162" s="3" customFormat="1" ht="15.6" hidden="1" x14ac:dyDescent="0.3"/>
    <row r="163" s="3" customFormat="1" ht="15.6" hidden="1" x14ac:dyDescent="0.3"/>
    <row r="164" s="3" customFormat="1" ht="15.6" hidden="1" x14ac:dyDescent="0.3"/>
    <row r="165" s="3" customFormat="1" ht="15.6" hidden="1" x14ac:dyDescent="0.3"/>
    <row r="166" s="3" customFormat="1" ht="15.6" hidden="1" x14ac:dyDescent="0.3"/>
    <row r="167" s="3" customFormat="1" ht="15.6" hidden="1" x14ac:dyDescent="0.3"/>
    <row r="168" s="3" customFormat="1" ht="15.6" hidden="1" x14ac:dyDescent="0.3"/>
    <row r="169" s="3" customFormat="1" ht="15.6" hidden="1" x14ac:dyDescent="0.3"/>
    <row r="170" s="3" customFormat="1" ht="15.6" hidden="1" x14ac:dyDescent="0.3"/>
    <row r="171" s="3" customFormat="1" ht="15.6" hidden="1" x14ac:dyDescent="0.3"/>
    <row r="172" s="3" customFormat="1" ht="15.6" hidden="1" x14ac:dyDescent="0.3"/>
    <row r="173" s="3" customFormat="1" ht="15.6" hidden="1" x14ac:dyDescent="0.3"/>
    <row r="174" s="3" customFormat="1" ht="15.6" hidden="1" x14ac:dyDescent="0.3"/>
    <row r="175" s="3" customFormat="1" ht="15.6" hidden="1" x14ac:dyDescent="0.3"/>
    <row r="176" s="3" customFormat="1" ht="15.6" hidden="1" x14ac:dyDescent="0.3"/>
    <row r="177" s="3" customFormat="1" ht="15.6" hidden="1" x14ac:dyDescent="0.3"/>
    <row r="178" s="3" customFormat="1" ht="15.6" hidden="1" x14ac:dyDescent="0.3"/>
    <row r="179" s="3" customFormat="1" ht="15.6" hidden="1" x14ac:dyDescent="0.3"/>
    <row r="180" s="3" customFormat="1" ht="15.6" hidden="1" x14ac:dyDescent="0.3"/>
    <row r="181" s="3" customFormat="1" ht="15.6" hidden="1" x14ac:dyDescent="0.3"/>
    <row r="182" s="3" customFormat="1" ht="15.6" hidden="1" x14ac:dyDescent="0.3"/>
    <row r="183" s="3" customFormat="1" ht="15.6" hidden="1" x14ac:dyDescent="0.3"/>
    <row r="184" s="3" customFormat="1" ht="15.6" hidden="1" x14ac:dyDescent="0.3"/>
    <row r="185" s="3" customFormat="1" ht="15.6" hidden="1" x14ac:dyDescent="0.3"/>
    <row r="186" s="3" customFormat="1" ht="15.6" hidden="1" x14ac:dyDescent="0.3"/>
    <row r="187" s="3" customFormat="1" ht="15.6" hidden="1" x14ac:dyDescent="0.3"/>
    <row r="188" s="3" customFormat="1" ht="15.6" hidden="1" x14ac:dyDescent="0.3"/>
    <row r="189" s="3" customFormat="1" ht="15.6" hidden="1" x14ac:dyDescent="0.3"/>
    <row r="190" s="3" customFormat="1" ht="15.6" hidden="1" x14ac:dyDescent="0.3"/>
    <row r="191" s="3" customFormat="1" ht="15.6" hidden="1" x14ac:dyDescent="0.3"/>
    <row r="192" s="3" customFormat="1" ht="15.6" hidden="1" x14ac:dyDescent="0.3"/>
    <row r="193" s="3" customFormat="1" ht="15.6" hidden="1" x14ac:dyDescent="0.3"/>
    <row r="194" s="3" customFormat="1" ht="15.6" hidden="1" x14ac:dyDescent="0.3"/>
    <row r="195" s="3" customFormat="1" ht="15.6" hidden="1" x14ac:dyDescent="0.3"/>
    <row r="196" s="3" customFormat="1" ht="15.6" hidden="1" x14ac:dyDescent="0.3"/>
    <row r="197" s="3" customFormat="1" ht="15.6" hidden="1" x14ac:dyDescent="0.3"/>
    <row r="198" s="3" customFormat="1" ht="15.6" hidden="1" x14ac:dyDescent="0.3"/>
    <row r="199" s="3" customFormat="1" ht="15.6" hidden="1" x14ac:dyDescent="0.3"/>
    <row r="200" s="3" customFormat="1" ht="15.6" hidden="1" x14ac:dyDescent="0.3"/>
    <row r="201" s="3" customFormat="1" ht="15.6" hidden="1" x14ac:dyDescent="0.3"/>
    <row r="202" s="3" customFormat="1" ht="15.6" hidden="1" x14ac:dyDescent="0.3"/>
    <row r="203" s="3" customFormat="1" ht="15.6" hidden="1" x14ac:dyDescent="0.3"/>
    <row r="204" s="3" customFormat="1" ht="15.6" hidden="1" x14ac:dyDescent="0.3"/>
    <row r="205" s="3" customFormat="1" ht="15.6" hidden="1" x14ac:dyDescent="0.3"/>
    <row r="206" s="3" customFormat="1" ht="15.6" hidden="1" x14ac:dyDescent="0.3"/>
    <row r="207" s="3" customFormat="1" ht="15.6" hidden="1" x14ac:dyDescent="0.3"/>
    <row r="208" s="3" customFormat="1" ht="15.6" hidden="1" x14ac:dyDescent="0.3"/>
    <row r="209" s="3" customFormat="1" ht="15.6" hidden="1" x14ac:dyDescent="0.3"/>
    <row r="210" s="3" customFormat="1" ht="15.6" hidden="1" x14ac:dyDescent="0.3"/>
    <row r="211" s="3" customFormat="1" ht="15.6" hidden="1" x14ac:dyDescent="0.3"/>
    <row r="212" s="3" customFormat="1" ht="15.6" hidden="1" x14ac:dyDescent="0.3"/>
    <row r="213" s="3" customFormat="1" ht="15.6" hidden="1" x14ac:dyDescent="0.3"/>
    <row r="214" s="3" customFormat="1" ht="15.6" hidden="1" x14ac:dyDescent="0.3"/>
    <row r="215" s="3" customFormat="1" ht="15.6" hidden="1" x14ac:dyDescent="0.3"/>
    <row r="216" s="3" customFormat="1" ht="15.6" hidden="1" x14ac:dyDescent="0.3"/>
    <row r="217" s="3" customFormat="1" ht="15.6" hidden="1" x14ac:dyDescent="0.3"/>
    <row r="218" s="3" customFormat="1" ht="15.6" hidden="1" x14ac:dyDescent="0.3"/>
    <row r="219" s="3" customFormat="1" ht="15.6" hidden="1" x14ac:dyDescent="0.3"/>
    <row r="220" s="3" customFormat="1" ht="15.6" hidden="1" x14ac:dyDescent="0.3"/>
    <row r="221" s="3" customFormat="1" ht="15.6" hidden="1" x14ac:dyDescent="0.3"/>
    <row r="222" s="3" customFormat="1" ht="15.6" hidden="1" x14ac:dyDescent="0.3"/>
    <row r="223" s="3" customFormat="1" ht="15.6" hidden="1" x14ac:dyDescent="0.3"/>
    <row r="224" s="3" customFormat="1" ht="15.6" hidden="1" x14ac:dyDescent="0.3"/>
    <row r="225" s="3" customFormat="1" ht="15.6" hidden="1" x14ac:dyDescent="0.3"/>
    <row r="226" s="3" customFormat="1" ht="15.6" hidden="1" x14ac:dyDescent="0.3"/>
    <row r="227" s="3" customFormat="1" ht="15.6" hidden="1" x14ac:dyDescent="0.3"/>
    <row r="228" s="3" customFormat="1" ht="15.6" hidden="1" x14ac:dyDescent="0.3"/>
    <row r="229" s="3" customFormat="1" ht="15.6" hidden="1" x14ac:dyDescent="0.3"/>
    <row r="230" s="3" customFormat="1" ht="15.6" hidden="1" x14ac:dyDescent="0.3"/>
    <row r="231" s="3" customFormat="1" ht="15.6" hidden="1" x14ac:dyDescent="0.3"/>
    <row r="232" s="3" customFormat="1" ht="15.6" hidden="1" x14ac:dyDescent="0.3"/>
    <row r="233" s="3" customFormat="1" ht="15.6" hidden="1" x14ac:dyDescent="0.3"/>
    <row r="234" s="3" customFormat="1" ht="15.6" hidden="1" x14ac:dyDescent="0.3"/>
    <row r="235" s="3" customFormat="1" ht="15.6" hidden="1" x14ac:dyDescent="0.3"/>
    <row r="236" s="3" customFormat="1" ht="15.6" hidden="1" x14ac:dyDescent="0.3"/>
    <row r="237" s="3" customFormat="1" ht="15.6" hidden="1" x14ac:dyDescent="0.3"/>
    <row r="238" s="3" customFormat="1" ht="15.6" hidden="1" x14ac:dyDescent="0.3"/>
    <row r="239" s="3" customFormat="1" ht="15.6" hidden="1" x14ac:dyDescent="0.3"/>
    <row r="240" s="3" customFormat="1" ht="15.6" hidden="1" x14ac:dyDescent="0.3"/>
    <row r="241" s="3" customFormat="1" ht="15.6" hidden="1" x14ac:dyDescent="0.3"/>
    <row r="242" s="3" customFormat="1" ht="15.6" hidden="1" x14ac:dyDescent="0.3"/>
    <row r="243" s="3" customFormat="1" ht="15.6" hidden="1" x14ac:dyDescent="0.3"/>
    <row r="244" s="3" customFormat="1" ht="15.6" hidden="1" x14ac:dyDescent="0.3"/>
    <row r="245" s="3" customFormat="1" ht="15.6" hidden="1" x14ac:dyDescent="0.3"/>
    <row r="246" s="3" customFormat="1" ht="0" hidden="1" customHeight="1" x14ac:dyDescent="0.3"/>
    <row r="247" s="3" customFormat="1" ht="0" hidden="1" customHeight="1" x14ac:dyDescent="0.3"/>
    <row r="248" s="3" customFormat="1" ht="0" hidden="1" customHeight="1" x14ac:dyDescent="0.3"/>
    <row r="249" s="3" customFormat="1" ht="0" hidden="1" customHeight="1" x14ac:dyDescent="0.3"/>
    <row r="250" s="3" customFormat="1" ht="0" hidden="1" customHeight="1" x14ac:dyDescent="0.3"/>
    <row r="251" s="3" customFormat="1" ht="0" hidden="1" customHeight="1" x14ac:dyDescent="0.3"/>
    <row r="252" s="3" customFormat="1" ht="0" hidden="1" customHeight="1" x14ac:dyDescent="0.3"/>
    <row r="253" s="3" customFormat="1" ht="0" hidden="1" customHeight="1" x14ac:dyDescent="0.3"/>
    <row r="254" s="3" customFormat="1" ht="0" hidden="1" customHeight="1" x14ac:dyDescent="0.3"/>
  </sheetData>
  <protectedRanges>
    <protectedRange sqref="C9:C13 C6:C7 C19:C25 C37 C17" name="Navn"/>
    <protectedRange sqref="I84:I85" name="Prisfremskrivning"/>
  </protectedRanges>
  <dataConsolidate/>
  <mergeCells count="9">
    <mergeCell ref="B13:B15"/>
    <mergeCell ref="D86:I88"/>
    <mergeCell ref="C4:H4"/>
    <mergeCell ref="D80:J81"/>
    <mergeCell ref="C29:J31"/>
    <mergeCell ref="B33:K33"/>
    <mergeCell ref="B37:B39"/>
    <mergeCell ref="I38:I39"/>
    <mergeCell ref="K38:K39"/>
  </mergeCells>
  <phoneticPr fontId="25" type="noConversion"/>
  <conditionalFormatting sqref="I6">
    <cfRule type="beginsWith" dxfId="13" priority="29" operator="beginsWith" text="Navn">
      <formula>LEFT(I6,LEN("Navn"))="Navn"</formula>
    </cfRule>
  </conditionalFormatting>
  <conditionalFormatting sqref="I7:I11 G37:G40 I38 K38 G12:G25">
    <cfRule type="beginsWith" dxfId="12" priority="28" operator="beginsWith" text="Vejnavn">
      <formula>LEFT(G7,LEN("Vejnavn"))="Vejnavn"</formula>
    </cfRule>
  </conditionalFormatting>
  <conditionalFormatting sqref="I14:I15">
    <cfRule type="beginsWith" dxfId="11" priority="26" operator="beginsWith" text="Vejnavn">
      <formula>LEFT(I14,LEN("Vejnavn"))="Vejnavn"</formula>
    </cfRule>
  </conditionalFormatting>
  <conditionalFormatting sqref="I19 I23">
    <cfRule type="beginsWith" dxfId="10" priority="23" operator="beginsWith" text="Vejnavn">
      <formula>LEFT(I19,LEN("Vejnavn"))="Vejnavn"</formula>
    </cfRule>
  </conditionalFormatting>
  <conditionalFormatting sqref="I23">
    <cfRule type="beginsWith" dxfId="9" priority="22" operator="beginsWith" text="Vejnavn">
      <formula>LEFT(I23,LEN("Vejnavn"))="Vejnavn"</formula>
    </cfRule>
  </conditionalFormatting>
  <conditionalFormatting sqref="K14:K15">
    <cfRule type="beginsWith" dxfId="8" priority="17" operator="beginsWith" text="Vejnavn">
      <formula>LEFT(K14,LEN("Vejnavn"))="Vejnavn"</formula>
    </cfRule>
  </conditionalFormatting>
  <conditionalFormatting sqref="K19 K23">
    <cfRule type="beginsWith" dxfId="7" priority="16" operator="beginsWith" text="Vejnavn">
      <formula>LEFT(K19,LEN("Vejnavn"))="Vejnavn"</formula>
    </cfRule>
  </conditionalFormatting>
  <conditionalFormatting sqref="K23">
    <cfRule type="beginsWith" dxfId="6" priority="15" operator="beginsWith" text="Vejnavn">
      <formula>LEFT(K23,LEN("Vejnavn"))="Vejnavn"</formula>
    </cfRule>
  </conditionalFormatting>
  <conditionalFormatting sqref="I17">
    <cfRule type="beginsWith" dxfId="5" priority="6" operator="beginsWith" text="Vejnavn">
      <formula>LEFT(I17,LEN("Vejnavn"))="Vejnavn"</formula>
    </cfRule>
  </conditionalFormatting>
  <conditionalFormatting sqref="K17">
    <cfRule type="beginsWith" dxfId="4" priority="5" operator="beginsWith" text="Vejnavn">
      <formula>LEFT(K17,LEN("Vejnavn"))="Vejnavn"</formula>
    </cfRule>
  </conditionalFormatting>
  <conditionalFormatting sqref="I21">
    <cfRule type="beginsWith" dxfId="3" priority="4" operator="beginsWith" text="Vejnavn">
      <formula>LEFT(I21,LEN("Vejnavn"))="Vejnavn"</formula>
    </cfRule>
  </conditionalFormatting>
  <conditionalFormatting sqref="I21">
    <cfRule type="beginsWith" dxfId="2" priority="3" operator="beginsWith" text="Vejnavn">
      <formula>LEFT(I21,LEN("Vejnavn"))="Vejnavn"</formula>
    </cfRule>
  </conditionalFormatting>
  <conditionalFormatting sqref="K21">
    <cfRule type="beginsWith" dxfId="1" priority="2" operator="beginsWith" text="Vejnavn">
      <formula>LEFT(K21,LEN("Vejnavn"))="Vejnavn"</formula>
    </cfRule>
  </conditionalFormatting>
  <conditionalFormatting sqref="K21">
    <cfRule type="beginsWith" dxfId="0" priority="1" operator="beginsWith" text="Vejnavn">
      <formula>LEFT(K21,LEN("Vejnavn"))="Vejnavn"</formula>
    </cfRule>
  </conditionalFormatting>
  <dataValidations count="1">
    <dataValidation type="list" allowBlank="1" showInputMessage="1" showErrorMessage="1" sqref="I84:I85 F62" xr:uid="{99CC1CF3-01E0-45BA-A8CB-86523D3F7233}">
      <formula1>#REF!</formula1>
    </dataValidation>
  </dataValidations>
  <pageMargins left="0.7" right="0.7" top="0.75" bottom="0.75" header="0.3" footer="0.3"/>
  <pageSetup paperSize="9" scale="57" orientation="portrait" r:id="rId1"/>
  <headerFooter>
    <oddFooter>&amp;L3H6TJSPPDN2X-1646323043-2690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85EB48-10F0-4A38-BA6E-E84E95FA3C92}">
          <x14:formula1>
            <xm:f>'Opslag mv.'!$Y$8:$Y$13</xm:f>
          </x14:formula1>
          <xm:sqref>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1E8D-BA81-4A8D-9402-A4C06CF7AFCA}">
  <dimension ref="H5:AC32"/>
  <sheetViews>
    <sheetView topLeftCell="D1" workbookViewId="0">
      <selection activeCell="Y20" sqref="Y20"/>
    </sheetView>
  </sheetViews>
  <sheetFormatPr defaultRowHeight="14.4" x14ac:dyDescent="0.3"/>
  <cols>
    <col min="25" max="25" width="16.88671875" customWidth="1"/>
  </cols>
  <sheetData>
    <row r="5" spans="8:29" ht="15" thickBot="1" x14ac:dyDescent="0.35"/>
    <row r="6" spans="8:29" x14ac:dyDescent="0.3">
      <c r="H6" s="169" t="s">
        <v>105</v>
      </c>
      <c r="I6" s="126">
        <v>219</v>
      </c>
      <c r="J6" s="129" t="s">
        <v>106</v>
      </c>
      <c r="Y6" s="2" t="s">
        <v>130</v>
      </c>
    </row>
    <row r="7" spans="8:29" x14ac:dyDescent="0.3">
      <c r="H7" s="170"/>
      <c r="I7" s="127">
        <v>220</v>
      </c>
      <c r="J7" s="129" t="s">
        <v>125</v>
      </c>
      <c r="Z7" t="s">
        <v>134</v>
      </c>
    </row>
    <row r="8" spans="8:29" x14ac:dyDescent="0.3">
      <c r="H8" s="170"/>
      <c r="I8" s="127">
        <v>221</v>
      </c>
      <c r="J8" s="129" t="s">
        <v>107</v>
      </c>
      <c r="Y8" t="s">
        <v>4</v>
      </c>
      <c r="Z8" s="1">
        <v>0.9</v>
      </c>
      <c r="AB8">
        <f>IF(Prisberegning!I9="Træpiller",Prisberegning!I10*4.9/1000*Z8,0)</f>
        <v>0</v>
      </c>
    </row>
    <row r="9" spans="8:29" x14ac:dyDescent="0.3">
      <c r="H9" s="170"/>
      <c r="I9" s="127">
        <v>222</v>
      </c>
      <c r="J9" s="129" t="s">
        <v>75</v>
      </c>
      <c r="Y9" t="s">
        <v>23</v>
      </c>
      <c r="Z9" s="1">
        <v>0.9</v>
      </c>
      <c r="AB9">
        <f>IF(Prisberegning!I9="Olie",Prisberegning!I10*10*0.9/1000,0)</f>
        <v>13.5</v>
      </c>
    </row>
    <row r="10" spans="8:29" x14ac:dyDescent="0.3">
      <c r="H10" s="170"/>
      <c r="I10" s="127">
        <v>223</v>
      </c>
      <c r="J10" s="130" t="s">
        <v>108</v>
      </c>
      <c r="Y10" t="s">
        <v>3</v>
      </c>
      <c r="Z10" s="1">
        <v>1</v>
      </c>
      <c r="AB10">
        <f>IF(Prisberegning!I9="Naturgas",Prisberegning!I10*11/1000,0)</f>
        <v>0</v>
      </c>
    </row>
    <row r="11" spans="8:29" x14ac:dyDescent="0.3">
      <c r="H11" s="170"/>
      <c r="I11" s="127">
        <v>229</v>
      </c>
      <c r="J11" s="129" t="s">
        <v>109</v>
      </c>
      <c r="Y11" t="s">
        <v>24</v>
      </c>
      <c r="Z11" s="1">
        <v>1</v>
      </c>
      <c r="AB11">
        <f>IF(Prisberegning!I9="Elvarme",Prisberegning!I10/1000,0)</f>
        <v>0</v>
      </c>
    </row>
    <row r="12" spans="8:29" x14ac:dyDescent="0.3">
      <c r="H12" s="170"/>
      <c r="I12" s="127">
        <v>230</v>
      </c>
      <c r="J12" s="130" t="s">
        <v>126</v>
      </c>
      <c r="Y12" t="s">
        <v>8</v>
      </c>
      <c r="Z12" s="1">
        <v>3</v>
      </c>
      <c r="AB12">
        <f>IF(Prisberegning!I9="Varmepumpe",Prisberegning!I10*3/1000,0)</f>
        <v>0</v>
      </c>
    </row>
    <row r="13" spans="8:29" x14ac:dyDescent="0.3">
      <c r="H13" s="170"/>
      <c r="I13" s="127">
        <v>231</v>
      </c>
      <c r="J13" s="130" t="s">
        <v>110</v>
      </c>
      <c r="Y13" t="s">
        <v>12</v>
      </c>
      <c r="Z13" s="1">
        <v>1</v>
      </c>
      <c r="AB13">
        <f>IF(Prisberegning!I9="Fjernvarme",Prisberegning!I10/1000,0)</f>
        <v>0</v>
      </c>
    </row>
    <row r="14" spans="8:29" x14ac:dyDescent="0.3">
      <c r="H14" s="170"/>
      <c r="I14" s="127">
        <v>232</v>
      </c>
      <c r="J14" s="130" t="s">
        <v>111</v>
      </c>
      <c r="AB14">
        <f>SUM(AB8:AB13)</f>
        <v>13.5</v>
      </c>
      <c r="AC14" t="s">
        <v>0</v>
      </c>
    </row>
    <row r="15" spans="8:29" x14ac:dyDescent="0.3">
      <c r="H15" s="170"/>
      <c r="I15" s="127">
        <v>233</v>
      </c>
      <c r="J15" s="129" t="s">
        <v>112</v>
      </c>
    </row>
    <row r="16" spans="8:29" x14ac:dyDescent="0.3">
      <c r="H16" s="170"/>
      <c r="I16" s="127">
        <v>234</v>
      </c>
      <c r="J16" s="130" t="s">
        <v>113</v>
      </c>
    </row>
    <row r="17" spans="8:25" x14ac:dyDescent="0.3">
      <c r="H17" s="170"/>
      <c r="I17" s="127">
        <v>239</v>
      </c>
      <c r="J17" s="130" t="s">
        <v>114</v>
      </c>
      <c r="Y17" t="s">
        <v>140</v>
      </c>
    </row>
    <row r="18" spans="8:25" x14ac:dyDescent="0.3">
      <c r="H18" s="170"/>
      <c r="I18" s="127">
        <v>290</v>
      </c>
      <c r="J18" s="129" t="s">
        <v>127</v>
      </c>
      <c r="Y18" t="s">
        <v>141</v>
      </c>
    </row>
    <row r="19" spans="8:25" x14ac:dyDescent="0.3">
      <c r="H19" s="170"/>
      <c r="I19" s="127">
        <v>310</v>
      </c>
      <c r="J19" s="130" t="s">
        <v>128</v>
      </c>
      <c r="Y19" t="s">
        <v>142</v>
      </c>
    </row>
    <row r="20" spans="8:25" x14ac:dyDescent="0.3">
      <c r="H20" s="170"/>
      <c r="I20" s="127">
        <v>311</v>
      </c>
      <c r="J20" s="130" t="s">
        <v>115</v>
      </c>
      <c r="Y20" t="s">
        <v>139</v>
      </c>
    </row>
    <row r="21" spans="8:25" x14ac:dyDescent="0.3">
      <c r="H21" s="170"/>
      <c r="I21" s="127">
        <v>312</v>
      </c>
      <c r="J21" s="130" t="s">
        <v>116</v>
      </c>
    </row>
    <row r="22" spans="8:25" x14ac:dyDescent="0.3">
      <c r="H22" s="170"/>
      <c r="I22" s="127">
        <v>313</v>
      </c>
      <c r="J22" s="129" t="s">
        <v>117</v>
      </c>
    </row>
    <row r="23" spans="8:25" x14ac:dyDescent="0.3">
      <c r="H23" s="170"/>
      <c r="I23" s="127">
        <v>314</v>
      </c>
      <c r="J23" s="129" t="s">
        <v>118</v>
      </c>
    </row>
    <row r="24" spans="8:25" x14ac:dyDescent="0.3">
      <c r="H24" s="170"/>
      <c r="I24" s="127">
        <v>315</v>
      </c>
      <c r="J24" s="129" t="s">
        <v>119</v>
      </c>
    </row>
    <row r="25" spans="8:25" x14ac:dyDescent="0.3">
      <c r="H25" s="170"/>
      <c r="I25" s="127">
        <v>319</v>
      </c>
      <c r="J25" s="130" t="s">
        <v>120</v>
      </c>
    </row>
    <row r="26" spans="8:25" x14ac:dyDescent="0.3">
      <c r="H26" s="170"/>
      <c r="I26" s="127">
        <v>320</v>
      </c>
      <c r="J26" s="130" t="s">
        <v>129</v>
      </c>
    </row>
    <row r="27" spans="8:25" x14ac:dyDescent="0.3">
      <c r="H27" s="170"/>
      <c r="I27" s="127">
        <v>321</v>
      </c>
      <c r="J27" s="129" t="s">
        <v>64</v>
      </c>
    </row>
    <row r="28" spans="8:25" x14ac:dyDescent="0.3">
      <c r="H28" s="170"/>
      <c r="I28" s="127">
        <v>322</v>
      </c>
      <c r="J28" s="130" t="s">
        <v>121</v>
      </c>
    </row>
    <row r="29" spans="8:25" x14ac:dyDescent="0.3">
      <c r="H29" s="170"/>
      <c r="I29" s="127">
        <v>323</v>
      </c>
      <c r="J29" s="129" t="s">
        <v>66</v>
      </c>
    </row>
    <row r="30" spans="8:25" x14ac:dyDescent="0.3">
      <c r="H30" s="170"/>
      <c r="I30" s="127">
        <v>324</v>
      </c>
      <c r="J30" s="130" t="s">
        <v>122</v>
      </c>
    </row>
    <row r="31" spans="8:25" x14ac:dyDescent="0.3">
      <c r="H31" s="170"/>
      <c r="I31" s="127">
        <v>325</v>
      </c>
      <c r="J31" s="130" t="s">
        <v>123</v>
      </c>
    </row>
    <row r="32" spans="8:25" ht="15" thickBot="1" x14ac:dyDescent="0.35">
      <c r="H32" s="171"/>
      <c r="I32" s="128">
        <v>329</v>
      </c>
      <c r="J32" s="129" t="s">
        <v>124</v>
      </c>
    </row>
  </sheetData>
  <mergeCells count="1">
    <mergeCell ref="H6:H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20537ee97d477b961033ada76c4a82 xmlns="36389baf-d775-4142-9ba9-987d54fbb0d5">
      <Terms xmlns="http://schemas.microsoft.com/office/infopath/2007/PartnerControls"/>
    </da20537ee97d477b961033ada76c4a82>
    <NIRASProjectID xmlns="36389baf-d775-4142-9ba9-987d54fbb0d5">10408600</NIRASProjectID>
    <NIRASCreatedDate xmlns="36389baf-d775-4142-9ba9-987d54fbb0d5" xsi:nil="true"/>
    <NIRASScaleTxt xmlns="36389baf-d775-4142-9ba9-987d54fbb0d5" xsi:nil="true"/>
    <Delivery xmlns="36389baf-d775-4142-9ba9-987d54fbb0d5"/>
    <i5700158192d457fa5a55d94ad1f5c8a xmlns="36389baf-d775-4142-9ba9-987d54fbb0d5">
      <Terms xmlns="http://schemas.microsoft.com/office/infopath/2007/PartnerControls"/>
    </i5700158192d457fa5a55d94ad1f5c8a>
    <b20adbee33c84350ab297149ab7609e1 xmlns="36389baf-d775-4142-9ba9-987d54fbb0d5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NIRASSortOrder xmlns="36389baf-d775-4142-9ba9-987d54fbb0d5" xsi:nil="true"/>
    <NIRASOldModifiedBy xmlns="36389baf-d775-4142-9ba9-987d54fbb0d5" xsi:nil="true"/>
    <TaxCatchAll xmlns="36389baf-d775-4142-9ba9-987d54fbb0d5" xsi:nil="true"/>
    <o7ddbb95048e4674b1961839f647280e xmlns="36389baf-d775-4142-9ba9-987d54fbb0d5">
      <Terms xmlns="http://schemas.microsoft.com/office/infopath/2007/PartnerControls"/>
    </o7ddbb95048e4674b1961839f647280e>
    <_dlc_DocId xmlns="9130ecac-97ca-4b36-a45d-7032ac419e20">3H6TJSPPDN2X-1646323043-2690</_dlc_DocId>
    <_dlc_DocIdUrl xmlns="9130ecac-97ca-4b36-a45d-7032ac419e20">
      <Url>https://niras.sharepoint.com/sites/10408754/_layouts/15/DocIdRedir.aspx?ID=3H6TJSPPDN2X-1646323043-2690</Url>
      <Description>3H6TJSPPDN2X-1646323043-2690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BD866C702C60F64B983E3C60475B26C1" ma:contentTypeVersion="62" ma:contentTypeDescription="Create a new document." ma:contentTypeScope="" ma:versionID="3321921d060a5084f128ab94693c679e">
  <xsd:schema xmlns:xsd="http://www.w3.org/2001/XMLSchema" xmlns:xs="http://www.w3.org/2001/XMLSchema" xmlns:p="http://schemas.microsoft.com/office/2006/metadata/properties" xmlns:ns2="36389baf-d775-4142-9ba9-987d54fbb0d5" xmlns:ns3="3e3b2bf2-9f37-4070-b847-cbd8a246ed41" xmlns:ns4="9130ecac-97ca-4b36-a45d-7032ac419e20" targetNamespace="http://schemas.microsoft.com/office/2006/metadata/properties" ma:root="true" ma:fieldsID="71926b11604e407cfa9e7687a4a157d1" ns2:_="" ns3:_="" ns4:_="">
    <xsd:import namespace="36389baf-d775-4142-9ba9-987d54fbb0d5"/>
    <xsd:import namespace="3e3b2bf2-9f37-4070-b847-cbd8a246ed41"/>
    <xsd:import namespace="9130ecac-97ca-4b36-a45d-7032ac419e20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caleTxt" minOccurs="0"/>
                <xsd:element ref="ns2:NIRASSortOrder" minOccurs="0"/>
                <xsd:element ref="ns2:Delivery" minOccurs="0"/>
                <xsd:element ref="ns2:NIRASDocumentNo" minOccurs="0"/>
                <xsd:element ref="ns2:NIRASOldModifiedBy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TaxCatchAllLabel" minOccurs="0"/>
                <xsd:element ref="ns2:TaxCatchAll" minOccurs="0"/>
                <xsd:element ref="ns2:o7ddbb95048e4674b1961839f647280e" minOccurs="0"/>
                <xsd:element ref="ns3:MediaServiceMetadata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FastMetadata" minOccurs="0"/>
                <xsd:element ref="ns3:MediaServiceAutoKeyPoints" minOccurs="0"/>
                <xsd:element ref="ns3:MediaServiceAutoTag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caleTxt" ma:index="9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11" nillable="true" ma:displayName="Sort order" ma:internalName="NIRASSortOrder">
      <xsd:simpleType>
        <xsd:restriction base="dms:Number"/>
      </xsd:simpleType>
    </xsd:element>
    <xsd:element name="Delivery" ma:index="12" nillable="true" ma:displayName="Delivery" ma:list="{d67664af-0d0d-4526-95c8-eb65927592db}" ma:internalName="Delivery" ma:readOnly="false" ma:showField="NIRASDocListName" ma:web="9130ecac-97ca-4b36-a45d-7032ac419e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3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NIRASOldModifiedBy" ma:index="1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  <xsd:element name="i5700158192d457fa5a55d94ad1f5c8a" ma:index="16" nillable="true" ma:taxonomy="true" ma:internalName="i5700158192d457fa5a55d94ad1f5c8a" ma:taxonomyFieldName="NIRASScale" ma:displayName="Scale_Old" ma:readOnly="false" ma:default="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45bd180e-3f93-412f-ba17-5be8491cc772}" ma:internalName="TaxCatchAllLabel" ma:readOnly="true" ma:showField="CatchAllDataLabel" ma:web="9130ecac-97ca-4b36-a45d-7032ac419e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5" nillable="true" ma:displayName="Taxonomy Catch All Column" ma:hidden="true" ma:list="{45bd180e-3f93-412f-ba17-5be8491cc772}" ma:internalName="TaxCatchAll" ma:showField="CatchAllData" ma:web="9130ecac-97ca-4b36-a45d-7032ac419e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7ddbb95048e4674b1961839f647280e" ma:index="26" nillable="true" ma:taxonomy="true" ma:internalName="o7ddbb95048e4674b1961839f647280e" ma:taxonomyFieldName="NIRASQAGroup" ma:displayName="Country" ma:readOnly="false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b2bf2-9f37-4070-b847-cbd8a246e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ecac-97ca-4b36-a45d-7032ac419e2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CFA4E-DEAA-41FE-8D9E-A4EF6880743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9130ecac-97ca-4b36-a45d-7032ac419e20"/>
    <ds:schemaRef ds:uri="http://schemas.microsoft.com/office/infopath/2007/PartnerControls"/>
    <ds:schemaRef ds:uri="http://schemas.openxmlformats.org/package/2006/metadata/core-properties"/>
    <ds:schemaRef ds:uri="3e3b2bf2-9f37-4070-b847-cbd8a246ed41"/>
    <ds:schemaRef ds:uri="36389baf-d775-4142-9ba9-987d54fbb0d5"/>
  </ds:schemaRefs>
</ds:datastoreItem>
</file>

<file path=customXml/itemProps2.xml><?xml version="1.0" encoding="utf-8"?>
<ds:datastoreItem xmlns:ds="http://schemas.openxmlformats.org/officeDocument/2006/customXml" ds:itemID="{6AEB35B9-5960-4585-A537-0DD73734A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9CD24-A552-4ECE-BD02-B8509F21B5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77178CB-4773-4899-8724-F13153E6237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72254B0-675A-4EFD-A83B-EF58F9137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3e3b2bf2-9f37-4070-b847-cbd8a246ed41"/>
    <ds:schemaRef ds:uri="9130ecac-97ca-4b36-a45d-7032ac419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Data</vt:lpstr>
      <vt:lpstr>Prisberegning</vt:lpstr>
      <vt:lpstr>Opslag mv.</vt:lpstr>
      <vt:lpstr>Industri</vt:lpstr>
      <vt:lpstr>Prisberegning!Udskriftsområde</vt:lpstr>
    </vt:vector>
  </TitlesOfParts>
  <Company>NIRAS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 Kjær Christensen</dc:creator>
  <cp:lastModifiedBy>Tommi Østergaard</cp:lastModifiedBy>
  <cp:lastPrinted>2022-10-10T08:59:43Z</cp:lastPrinted>
  <dcterms:created xsi:type="dcterms:W3CDTF">2020-06-23T05:52:49Z</dcterms:created>
  <dcterms:modified xsi:type="dcterms:W3CDTF">2023-01-16T13:28:29Z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0x010100DCD90FCC66DA8F4C882C689D6817D41B00BD866C702C60F64B983E3C60475B26C1</vt:lpwstr>
  </property>
  <property fmtid="{D5CDD505-2E9C-101B-9397-08002B2CF9AE}" pid="3" name="FooterLeftText">
    <vt:lpwstr>&lt;ModuleFooterText/&gt;</vt:lpwstr>
  </property>
  <property fmtid="{D5CDD505-2E9C-101B-9397-08002B2CF9AE}" pid="4" name="_dlc_DocIdItemGuid">
    <vt:lpwstr>1aeb990a-3d5e-4407-8951-8ee9ca183971</vt:lpwstr>
  </property>
  <property fmtid="{D5CDD505-2E9C-101B-9397-08002B2CF9AE}" pid="5" name="NIRASScale">
    <vt:lpwstr/>
  </property>
  <property fmtid="{D5CDD505-2E9C-101B-9397-08002B2CF9AE}" pid="6" name="NIRASQAStatus">
    <vt:lpwstr/>
  </property>
  <property fmtid="{D5CDD505-2E9C-101B-9397-08002B2CF9AE}" pid="7" name="NIRASQAGroup">
    <vt:lpwstr/>
  </property>
  <property fmtid="{D5CDD505-2E9C-101B-9397-08002B2CF9AE}" pid="8" name="NIRASDocumentKind">
    <vt:lpwstr/>
  </property>
  <property fmtid="{D5CDD505-2E9C-101B-9397-08002B2CF9AE}" pid="9" name="ApplyLanguageRun">
    <vt:lpwstr>true</vt:lpwstr>
  </property>
  <property fmtid="{D5CDD505-2E9C-101B-9397-08002B2CF9AE}" pid="10" name="Binding_Root_Collection_0">
    <vt:lpwstr>{"ModuleFooterText":{"SkabelonDesign":{"type":"Text","binding":"Module.FooterText"}}}</vt:lpwstr>
  </property>
</Properties>
</file>